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SCPC197\Desktop\料金改定HP用\"/>
    </mc:Choice>
  </mc:AlternateContent>
  <xr:revisionPtr revIDLastSave="0" documentId="8_{A0C7B0BB-F173-4512-AAE8-40A4681012B6}" xr6:coauthVersionLast="47" xr6:coauthVersionMax="47" xr10:uidLastSave="{00000000-0000-0000-0000-000000000000}"/>
  <workbookProtection workbookAlgorithmName="SHA-512" workbookHashValue="Rhln5q70BIWdnrxAgxVoosiiwL9wzmrtzfZrWxa30ZxRDPaLTg/5p3Hnc+vtGFN+8u1VR+pD4II8ajB7aDw/Xw==" workbookSaltValue="61L1fz1XykcNhWina6El9g==" workbookSpinCount="100000" lockStructure="1"/>
  <bookViews>
    <workbookView xWindow="-120" yWindow="-120" windowWidth="20730" windowHeight="11760" firstSheet="1" activeTab="1" xr2:uid="{71B0BB7D-B507-4F91-9AED-288A92052E38}"/>
  </bookViews>
  <sheets>
    <sheet name="料金データ" sheetId="1" state="hidden" r:id="rId1"/>
    <sheet name="料金試算" sheetId="2" r:id="rId2"/>
    <sheet name="従量計算" sheetId="4" state="hidden" r:id="rId3"/>
    <sheet name="リスト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C2" i="4" s="1"/>
  <c r="C18" i="2" l="1"/>
  <c r="C17" i="2"/>
  <c r="L160" i="1" l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I41" i="4"/>
  <c r="I40" i="4"/>
  <c r="I39" i="4"/>
  <c r="I38" i="4"/>
  <c r="I37" i="4"/>
  <c r="I36" i="4"/>
  <c r="I35" i="4"/>
  <c r="I34" i="4"/>
  <c r="I33" i="4"/>
  <c r="F155" i="1"/>
  <c r="F156" i="1"/>
  <c r="F157" i="1"/>
  <c r="F158" i="1"/>
  <c r="F159" i="1"/>
  <c r="F160" i="1"/>
  <c r="J155" i="1"/>
  <c r="J156" i="1"/>
  <c r="J157" i="1"/>
  <c r="J158" i="1"/>
  <c r="J159" i="1"/>
  <c r="J160" i="1"/>
  <c r="F154" i="1"/>
  <c r="J154" i="1"/>
  <c r="I28" i="4"/>
  <c r="I27" i="4"/>
  <c r="I26" i="4"/>
  <c r="I25" i="4"/>
  <c r="I24" i="4"/>
  <c r="I23" i="4"/>
  <c r="I22" i="4"/>
  <c r="F147" i="1"/>
  <c r="K147" i="1" s="1"/>
  <c r="F148" i="1"/>
  <c r="L148" i="1" s="1"/>
  <c r="F149" i="1"/>
  <c r="K149" i="1" s="1"/>
  <c r="F150" i="1"/>
  <c r="L150" i="1" s="1"/>
  <c r="F151" i="1"/>
  <c r="K151" i="1" s="1"/>
  <c r="F152" i="1"/>
  <c r="F153" i="1"/>
  <c r="K153" i="1" s="1"/>
  <c r="J147" i="1"/>
  <c r="J148" i="1"/>
  <c r="J149" i="1"/>
  <c r="J150" i="1"/>
  <c r="J151" i="1"/>
  <c r="J152" i="1"/>
  <c r="J153" i="1"/>
  <c r="F146" i="1"/>
  <c r="L146" i="1" s="1"/>
  <c r="J146" i="1"/>
  <c r="F143" i="1"/>
  <c r="F144" i="1"/>
  <c r="F145" i="1"/>
  <c r="K145" i="1" s="1"/>
  <c r="J143" i="1"/>
  <c r="J144" i="1"/>
  <c r="J145" i="1"/>
  <c r="F137" i="1"/>
  <c r="K137" i="1" s="1"/>
  <c r="F138" i="1"/>
  <c r="F139" i="1"/>
  <c r="F140" i="1"/>
  <c r="F141" i="1"/>
  <c r="K141" i="1" s="1"/>
  <c r="F142" i="1"/>
  <c r="J137" i="1"/>
  <c r="J138" i="1"/>
  <c r="J139" i="1"/>
  <c r="J140" i="1"/>
  <c r="J141" i="1"/>
  <c r="J142" i="1"/>
  <c r="F131" i="1"/>
  <c r="L131" i="1" s="1"/>
  <c r="F132" i="1"/>
  <c r="F133" i="1"/>
  <c r="K133" i="1" s="1"/>
  <c r="F134" i="1"/>
  <c r="F135" i="1"/>
  <c r="F136" i="1"/>
  <c r="J131" i="1"/>
  <c r="J132" i="1"/>
  <c r="J133" i="1"/>
  <c r="J134" i="1"/>
  <c r="J135" i="1"/>
  <c r="J136" i="1"/>
  <c r="F130" i="1"/>
  <c r="L130" i="1" s="1"/>
  <c r="J130" i="1"/>
  <c r="L152" i="1" l="1"/>
  <c r="L153" i="1"/>
  <c r="L147" i="1"/>
  <c r="L151" i="1"/>
  <c r="L145" i="1"/>
  <c r="L134" i="1"/>
  <c r="L140" i="1"/>
  <c r="K146" i="1"/>
  <c r="K148" i="1"/>
  <c r="K150" i="1"/>
  <c r="K152" i="1"/>
  <c r="L149" i="1"/>
  <c r="L139" i="1"/>
  <c r="L132" i="1"/>
  <c r="L142" i="1"/>
  <c r="L138" i="1"/>
  <c r="L143" i="1"/>
  <c r="L136" i="1"/>
  <c r="L135" i="1"/>
  <c r="L144" i="1"/>
  <c r="L133" i="1"/>
  <c r="L137" i="1"/>
  <c r="L141" i="1"/>
  <c r="K130" i="1"/>
  <c r="K134" i="1"/>
  <c r="K138" i="1"/>
  <c r="K142" i="1"/>
  <c r="K131" i="1"/>
  <c r="K135" i="1"/>
  <c r="K139" i="1"/>
  <c r="K143" i="1"/>
  <c r="K132" i="1"/>
  <c r="K136" i="1"/>
  <c r="K140" i="1"/>
  <c r="K144" i="1"/>
  <c r="L124" i="1"/>
  <c r="L123" i="1"/>
  <c r="L122" i="1"/>
  <c r="L121" i="1"/>
  <c r="D31" i="2"/>
  <c r="D25" i="2"/>
  <c r="F129" i="1"/>
  <c r="L129" i="1" s="1"/>
  <c r="J129" i="1"/>
  <c r="F127" i="1"/>
  <c r="K127" i="1" s="1"/>
  <c r="J127" i="1"/>
  <c r="K128" i="1"/>
  <c r="K126" i="1"/>
  <c r="K124" i="1"/>
  <c r="K123" i="1"/>
  <c r="K122" i="1"/>
  <c r="K121" i="1"/>
  <c r="F125" i="1"/>
  <c r="K125" i="1" s="1"/>
  <c r="J125" i="1"/>
  <c r="F120" i="1"/>
  <c r="J120" i="1"/>
  <c r="F119" i="1"/>
  <c r="K119" i="1" s="1"/>
  <c r="J119" i="1"/>
  <c r="F118" i="1"/>
  <c r="L118" i="1" s="1"/>
  <c r="J118" i="1"/>
  <c r="F117" i="1"/>
  <c r="J117" i="1"/>
  <c r="F116" i="1"/>
  <c r="L116" i="1" s="1"/>
  <c r="J116" i="1"/>
  <c r="F115" i="1"/>
  <c r="L115" i="1" s="1"/>
  <c r="J115" i="1"/>
  <c r="L117" i="1" l="1"/>
  <c r="L120" i="1"/>
  <c r="L119" i="1"/>
  <c r="L128" i="1"/>
  <c r="L126" i="1"/>
  <c r="L127" i="1"/>
  <c r="L125" i="1"/>
  <c r="K129" i="1"/>
  <c r="K115" i="1"/>
  <c r="K117" i="1"/>
  <c r="K116" i="1"/>
  <c r="K118" i="1"/>
  <c r="K120" i="1"/>
  <c r="B41" i="4" l="1"/>
  <c r="B40" i="4"/>
  <c r="B39" i="4"/>
  <c r="B38" i="4"/>
  <c r="B37" i="4"/>
  <c r="B36" i="4"/>
  <c r="B35" i="4"/>
  <c r="B34" i="4"/>
  <c r="B33" i="4"/>
  <c r="B28" i="4"/>
  <c r="B27" i="4"/>
  <c r="B26" i="4"/>
  <c r="B25" i="4"/>
  <c r="B24" i="4"/>
  <c r="B23" i="4"/>
  <c r="B22" i="4"/>
  <c r="C1" i="4"/>
  <c r="J86" i="1"/>
  <c r="J85" i="1"/>
  <c r="J84" i="1"/>
  <c r="J83" i="1"/>
  <c r="J82" i="1"/>
  <c r="J81" i="1"/>
  <c r="J80" i="1"/>
  <c r="J79" i="1"/>
  <c r="J78" i="1"/>
  <c r="J77" i="1"/>
  <c r="J76" i="1"/>
  <c r="F3" i="1"/>
  <c r="L3" i="1" s="1"/>
  <c r="F4" i="1"/>
  <c r="L4" i="1" s="1"/>
  <c r="F5" i="1"/>
  <c r="L5" i="1" s="1"/>
  <c r="F6" i="1"/>
  <c r="L6" i="1" s="1"/>
  <c r="F7" i="1"/>
  <c r="L7" i="1" s="1"/>
  <c r="F8" i="1"/>
  <c r="L8" i="1" s="1"/>
  <c r="F9" i="1"/>
  <c r="L9" i="1" s="1"/>
  <c r="F10" i="1"/>
  <c r="L10" i="1" s="1"/>
  <c r="F11" i="1"/>
  <c r="K11" i="1" s="1"/>
  <c r="F12" i="1"/>
  <c r="K12" i="1" s="1"/>
  <c r="F13" i="1"/>
  <c r="K13" i="1" s="1"/>
  <c r="F14" i="1"/>
  <c r="L14" i="1" s="1"/>
  <c r="F15" i="1"/>
  <c r="L15" i="1" s="1"/>
  <c r="F16" i="1"/>
  <c r="L16" i="1" s="1"/>
  <c r="F17" i="1"/>
  <c r="K17" i="1" s="1"/>
  <c r="F18" i="1"/>
  <c r="K18" i="1" s="1"/>
  <c r="F19" i="1"/>
  <c r="K19" i="1" s="1"/>
  <c r="F20" i="1"/>
  <c r="K20" i="1" s="1"/>
  <c r="F21" i="1"/>
  <c r="K21" i="1" s="1"/>
  <c r="F22" i="1"/>
  <c r="K22" i="1" s="1"/>
  <c r="F23" i="1"/>
  <c r="K23" i="1" s="1"/>
  <c r="F24" i="1"/>
  <c r="K24" i="1" s="1"/>
  <c r="F25" i="1"/>
  <c r="L25" i="1" s="1"/>
  <c r="F26" i="1"/>
  <c r="F27" i="1"/>
  <c r="K27" i="1" s="1"/>
  <c r="F28" i="1"/>
  <c r="K28" i="1" s="1"/>
  <c r="F29" i="1"/>
  <c r="K29" i="1" s="1"/>
  <c r="F30" i="1"/>
  <c r="K30" i="1" s="1"/>
  <c r="F31" i="1"/>
  <c r="K31" i="1" s="1"/>
  <c r="F32" i="1"/>
  <c r="K32" i="1" s="1"/>
  <c r="F33" i="1"/>
  <c r="K33" i="1" s="1"/>
  <c r="F34" i="1"/>
  <c r="K34" i="1" s="1"/>
  <c r="F35" i="1"/>
  <c r="F36" i="1"/>
  <c r="F37" i="1"/>
  <c r="K37" i="1" s="1"/>
  <c r="F38" i="1"/>
  <c r="K38" i="1" s="1"/>
  <c r="F39" i="1"/>
  <c r="K39" i="1" s="1"/>
  <c r="F40" i="1"/>
  <c r="K40" i="1" s="1"/>
  <c r="F41" i="1"/>
  <c r="K41" i="1" s="1"/>
  <c r="F42" i="1"/>
  <c r="K42" i="1" s="1"/>
  <c r="F43" i="1"/>
  <c r="K43" i="1" s="1"/>
  <c r="F44" i="1"/>
  <c r="K44" i="1" s="1"/>
  <c r="F45" i="1"/>
  <c r="F46" i="1"/>
  <c r="F47" i="1"/>
  <c r="K47" i="1" s="1"/>
  <c r="F48" i="1"/>
  <c r="K48" i="1" s="1"/>
  <c r="F49" i="1"/>
  <c r="K49" i="1" s="1"/>
  <c r="F50" i="1"/>
  <c r="K50" i="1" s="1"/>
  <c r="F51" i="1"/>
  <c r="K51" i="1" s="1"/>
  <c r="F52" i="1"/>
  <c r="K52" i="1" s="1"/>
  <c r="F53" i="1"/>
  <c r="K53" i="1" s="1"/>
  <c r="F54" i="1"/>
  <c r="K54" i="1" s="1"/>
  <c r="F55" i="1"/>
  <c r="K55" i="1" s="1"/>
  <c r="F56" i="1"/>
  <c r="K56" i="1" s="1"/>
  <c r="F57" i="1"/>
  <c r="K57" i="1" s="1"/>
  <c r="F58" i="1"/>
  <c r="L58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K87" i="1" s="1"/>
  <c r="F88" i="1"/>
  <c r="L88" i="1" s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L104" i="1" s="1"/>
  <c r="F105" i="1"/>
  <c r="F106" i="1"/>
  <c r="F107" i="1"/>
  <c r="F108" i="1"/>
  <c r="F109" i="1"/>
  <c r="F110" i="1"/>
  <c r="F111" i="1"/>
  <c r="F112" i="1"/>
  <c r="F113" i="1"/>
  <c r="K113" i="1" s="1"/>
  <c r="F114" i="1"/>
  <c r="L114" i="1" s="1"/>
  <c r="I17" i="4" l="1"/>
  <c r="I13" i="4"/>
  <c r="I16" i="4"/>
  <c r="I12" i="4"/>
  <c r="I14" i="4"/>
  <c r="I15" i="4"/>
  <c r="I11" i="4"/>
  <c r="M39" i="4"/>
  <c r="L105" i="1"/>
  <c r="C30" i="2"/>
  <c r="B16" i="4"/>
  <c r="I5" i="4"/>
  <c r="I6" i="4"/>
  <c r="D30" i="2"/>
  <c r="C24" i="2"/>
  <c r="L89" i="1"/>
  <c r="L109" i="1"/>
  <c r="L73" i="1"/>
  <c r="L69" i="1"/>
  <c r="L65" i="1"/>
  <c r="L61" i="1"/>
  <c r="L45" i="1"/>
  <c r="L60" i="1"/>
  <c r="L59" i="1"/>
  <c r="L90" i="1"/>
  <c r="L108" i="1"/>
  <c r="L68" i="1"/>
  <c r="L111" i="1"/>
  <c r="L91" i="1"/>
  <c r="L75" i="1"/>
  <c r="L71" i="1"/>
  <c r="L67" i="1"/>
  <c r="L63" i="1"/>
  <c r="L35" i="1"/>
  <c r="L112" i="1"/>
  <c r="L72" i="1"/>
  <c r="L64" i="1"/>
  <c r="L107" i="1"/>
  <c r="L74" i="1"/>
  <c r="L70" i="1"/>
  <c r="L66" i="1"/>
  <c r="L62" i="1"/>
  <c r="L46" i="1"/>
  <c r="L26" i="1"/>
  <c r="L106" i="1"/>
  <c r="L36" i="1"/>
  <c r="L110" i="1"/>
  <c r="D24" i="2"/>
  <c r="B5" i="4"/>
  <c r="B13" i="4"/>
  <c r="B17" i="4"/>
  <c r="B6" i="4"/>
  <c r="B14" i="4"/>
  <c r="B11" i="4"/>
  <c r="B15" i="4"/>
  <c r="B12" i="4"/>
  <c r="J3" i="1"/>
  <c r="J4" i="1"/>
  <c r="J5" i="1"/>
  <c r="J6" i="1"/>
  <c r="J7" i="1"/>
  <c r="J8" i="1"/>
  <c r="J9" i="1"/>
  <c r="J10" i="1"/>
  <c r="J92" i="1"/>
  <c r="J93" i="1"/>
  <c r="J94" i="1"/>
  <c r="J95" i="1"/>
  <c r="J96" i="1"/>
  <c r="J97" i="1"/>
  <c r="J98" i="1"/>
  <c r="J99" i="1"/>
  <c r="J100" i="1"/>
  <c r="J101" i="1"/>
  <c r="J102" i="1"/>
  <c r="J103" i="1"/>
  <c r="J33" i="4" l="1"/>
  <c r="J22" i="4"/>
  <c r="J11" i="4"/>
  <c r="J5" i="4"/>
  <c r="C23" i="2"/>
  <c r="L38" i="4"/>
  <c r="J38" i="4"/>
  <c r="M38" i="4" s="1"/>
  <c r="K38" i="4"/>
  <c r="L12" i="4"/>
  <c r="J12" i="4"/>
  <c r="K12" i="4"/>
  <c r="K13" i="4"/>
  <c r="L13" i="4"/>
  <c r="J13" i="4"/>
  <c r="L26" i="4"/>
  <c r="J26" i="4"/>
  <c r="K26" i="4"/>
  <c r="J16" i="4"/>
  <c r="L16" i="4"/>
  <c r="K16" i="4"/>
  <c r="K27" i="4"/>
  <c r="L27" i="4"/>
  <c r="J27" i="4"/>
  <c r="L14" i="4"/>
  <c r="J14" i="4"/>
  <c r="K14" i="4"/>
  <c r="J28" i="4"/>
  <c r="L28" i="4"/>
  <c r="K28" i="4"/>
  <c r="K15" i="4"/>
  <c r="L15" i="4"/>
  <c r="J15" i="4"/>
  <c r="L33" i="4"/>
  <c r="K33" i="4"/>
  <c r="L17" i="4"/>
  <c r="K17" i="4"/>
  <c r="J17" i="4"/>
  <c r="L22" i="4"/>
  <c r="K22" i="4"/>
  <c r="L36" i="4"/>
  <c r="J36" i="4"/>
  <c r="K36" i="4"/>
  <c r="K23" i="4"/>
  <c r="J23" i="4"/>
  <c r="L23" i="4"/>
  <c r="K37" i="4"/>
  <c r="L37" i="4"/>
  <c r="J37" i="4"/>
  <c r="M37" i="4" s="1"/>
  <c r="K6" i="4"/>
  <c r="J6" i="4"/>
  <c r="L6" i="4"/>
  <c r="L5" i="4"/>
  <c r="K5" i="4"/>
  <c r="L34" i="4"/>
  <c r="J34" i="4"/>
  <c r="K34" i="4"/>
  <c r="L24" i="4"/>
  <c r="J24" i="4"/>
  <c r="K24" i="4"/>
  <c r="L11" i="4"/>
  <c r="K11" i="4"/>
  <c r="K35" i="4"/>
  <c r="J35" i="4"/>
  <c r="L35" i="4"/>
  <c r="J25" i="4"/>
  <c r="K25" i="4"/>
  <c r="L25" i="4"/>
  <c r="E5" i="4"/>
  <c r="E6" i="4"/>
  <c r="D33" i="4"/>
  <c r="C23" i="4"/>
  <c r="D16" i="4"/>
  <c r="E24" i="4"/>
  <c r="E23" i="4"/>
  <c r="E37" i="4"/>
  <c r="E27" i="4"/>
  <c r="E33" i="4"/>
  <c r="E36" i="4"/>
  <c r="C39" i="4"/>
  <c r="F39" i="4" s="1"/>
  <c r="D38" i="4"/>
  <c r="D27" i="4"/>
  <c r="D25" i="4"/>
  <c r="C11" i="4"/>
  <c r="E38" i="4"/>
  <c r="D23" i="4"/>
  <c r="C33" i="4"/>
  <c r="D14" i="4"/>
  <c r="E16" i="4"/>
  <c r="D37" i="4"/>
  <c r="C28" i="4"/>
  <c r="C37" i="4"/>
  <c r="C24" i="4"/>
  <c r="D35" i="4"/>
  <c r="D24" i="4"/>
  <c r="D28" i="4"/>
  <c r="C36" i="4"/>
  <c r="C41" i="4"/>
  <c r="F41" i="4" s="1"/>
  <c r="E35" i="4"/>
  <c r="E40" i="4"/>
  <c r="C34" i="4"/>
  <c r="D40" i="4"/>
  <c r="D17" i="4"/>
  <c r="E28" i="4"/>
  <c r="C25" i="4"/>
  <c r="C16" i="4"/>
  <c r="C40" i="4"/>
  <c r="F40" i="4" s="1"/>
  <c r="E34" i="4"/>
  <c r="E39" i="4"/>
  <c r="D34" i="4"/>
  <c r="D39" i="4"/>
  <c r="E25" i="4"/>
  <c r="D13" i="4"/>
  <c r="C35" i="4"/>
  <c r="D41" i="4"/>
  <c r="C26" i="4"/>
  <c r="F26" i="4" s="1"/>
  <c r="D26" i="4"/>
  <c r="D23" i="2"/>
  <c r="D26" i="2" s="1"/>
  <c r="D9" i="2" s="1"/>
  <c r="C38" i="4"/>
  <c r="C27" i="4"/>
  <c r="F27" i="4" s="1"/>
  <c r="E41" i="4"/>
  <c r="D36" i="4"/>
  <c r="E26" i="4"/>
  <c r="C17" i="4"/>
  <c r="E14" i="4"/>
  <c r="E17" i="4"/>
  <c r="E13" i="4"/>
  <c r="C13" i="4"/>
  <c r="C14" i="4"/>
  <c r="D12" i="4"/>
  <c r="E12" i="4"/>
  <c r="C12" i="4"/>
  <c r="C6" i="4"/>
  <c r="D6" i="4"/>
  <c r="D15" i="4"/>
  <c r="C15" i="4"/>
  <c r="E15" i="4"/>
  <c r="D11" i="4"/>
  <c r="E11" i="4"/>
  <c r="C5" i="4"/>
  <c r="D5" i="4"/>
  <c r="M33" i="4" l="1"/>
  <c r="M35" i="4"/>
  <c r="M36" i="4"/>
  <c r="M34" i="4"/>
  <c r="M28" i="4"/>
  <c r="F38" i="4"/>
  <c r="M16" i="4"/>
  <c r="F16" i="4"/>
  <c r="M17" i="4"/>
  <c r="M23" i="4"/>
  <c r="M14" i="4"/>
  <c r="M24" i="4"/>
  <c r="M22" i="4"/>
  <c r="M27" i="4"/>
  <c r="M25" i="4"/>
  <c r="M26" i="4"/>
  <c r="M11" i="4"/>
  <c r="M15" i="4"/>
  <c r="M13" i="4"/>
  <c r="M12" i="4"/>
  <c r="F24" i="4"/>
  <c r="M5" i="4"/>
  <c r="M6" i="4"/>
  <c r="F6" i="4"/>
  <c r="F36" i="4"/>
  <c r="F23" i="4"/>
  <c r="F35" i="4"/>
  <c r="F25" i="4"/>
  <c r="F34" i="4"/>
  <c r="F33" i="4"/>
  <c r="F28" i="4"/>
  <c r="F37" i="4"/>
  <c r="F17" i="4"/>
  <c r="F15" i="4"/>
  <c r="F13" i="4"/>
  <c r="F14" i="4"/>
  <c r="F12" i="4"/>
  <c r="F5" i="4"/>
  <c r="F11" i="4"/>
  <c r="C22" i="4"/>
  <c r="E22" i="4"/>
  <c r="D22" i="4"/>
  <c r="M42" i="4" l="1"/>
  <c r="M29" i="4"/>
  <c r="M18" i="4"/>
  <c r="M7" i="4"/>
  <c r="C31" i="2" s="1"/>
  <c r="F7" i="4"/>
  <c r="C25" i="2" s="1"/>
  <c r="C26" i="2" s="1"/>
  <c r="C9" i="2" s="1"/>
  <c r="F42" i="4"/>
  <c r="F18" i="4"/>
  <c r="F22" i="4"/>
  <c r="D32" i="2" l="1"/>
  <c r="D10" i="2" s="1"/>
  <c r="F29" i="4"/>
  <c r="D11" i="2" l="1"/>
  <c r="D27" i="2"/>
  <c r="C32" i="2"/>
  <c r="C10" i="2" s="1"/>
  <c r="D33" i="2" l="1"/>
  <c r="C11" i="2"/>
  <c r="C12" i="2" s="1"/>
</calcChain>
</file>

<file path=xl/sharedStrings.xml><?xml version="1.0" encoding="utf-8"?>
<sst xmlns="http://schemas.openxmlformats.org/spreadsheetml/2006/main" count="733" uniqueCount="59">
  <si>
    <t>広島市</t>
    <rPh sb="0" eb="3">
      <t>ヒロシマシ</t>
    </rPh>
    <phoneticPr fontId="3"/>
  </si>
  <si>
    <t>基本</t>
    <rPh sb="0" eb="2">
      <t>キホン</t>
    </rPh>
    <phoneticPr fontId="3"/>
  </si>
  <si>
    <t>一般</t>
    <rPh sb="0" eb="2">
      <t>イッパン</t>
    </rPh>
    <phoneticPr fontId="3"/>
  </si>
  <si>
    <t>業務</t>
    <rPh sb="0" eb="2">
      <t>ギョウム</t>
    </rPh>
    <phoneticPr fontId="3"/>
  </si>
  <si>
    <t>公衆浴場</t>
    <rPh sb="0" eb="2">
      <t>コウシュウ</t>
    </rPh>
    <rPh sb="2" eb="4">
      <t>ヨクジョウ</t>
    </rPh>
    <phoneticPr fontId="3"/>
  </si>
  <si>
    <t>プール</t>
    <phoneticPr fontId="3"/>
  </si>
  <si>
    <t>廿日市市</t>
    <rPh sb="0" eb="4">
      <t>ハツカイチシ</t>
    </rPh>
    <phoneticPr fontId="3"/>
  </si>
  <si>
    <t>岩国市</t>
    <rPh sb="0" eb="3">
      <t>イワクニシ</t>
    </rPh>
    <phoneticPr fontId="3"/>
  </si>
  <si>
    <t>従量</t>
    <rPh sb="0" eb="2">
      <t>ジュウリョウ</t>
    </rPh>
    <phoneticPr fontId="3"/>
  </si>
  <si>
    <t>自治体名</t>
    <rPh sb="0" eb="3">
      <t>ジチタイ</t>
    </rPh>
    <rPh sb="3" eb="4">
      <t>メイ</t>
    </rPh>
    <phoneticPr fontId="3"/>
  </si>
  <si>
    <t>料金区分</t>
    <rPh sb="0" eb="2">
      <t>リョウキン</t>
    </rPh>
    <rPh sb="2" eb="4">
      <t>クブン</t>
    </rPh>
    <phoneticPr fontId="3"/>
  </si>
  <si>
    <t>使用区分</t>
    <rPh sb="0" eb="2">
      <t>シヨウ</t>
    </rPh>
    <rPh sb="2" eb="4">
      <t>クブン</t>
    </rPh>
    <phoneticPr fontId="3"/>
  </si>
  <si>
    <t>メーター</t>
    <phoneticPr fontId="3"/>
  </si>
  <si>
    <t>金額／月</t>
    <rPh sb="0" eb="2">
      <t>キンガク</t>
    </rPh>
    <rPh sb="3" eb="4">
      <t>ツキ</t>
    </rPh>
    <phoneticPr fontId="3"/>
  </si>
  <si>
    <t>目的区分１</t>
    <rPh sb="0" eb="2">
      <t>モクテキ</t>
    </rPh>
    <rPh sb="2" eb="4">
      <t>クブン</t>
    </rPh>
    <phoneticPr fontId="3"/>
  </si>
  <si>
    <t>目的区分２</t>
    <rPh sb="0" eb="2">
      <t>モクテキ</t>
    </rPh>
    <rPh sb="2" eb="4">
      <t>クブン</t>
    </rPh>
    <phoneticPr fontId="3"/>
  </si>
  <si>
    <t>目的区分３</t>
    <rPh sb="0" eb="2">
      <t>モクテキ</t>
    </rPh>
    <rPh sb="2" eb="4">
      <t>クブン</t>
    </rPh>
    <phoneticPr fontId="3"/>
  </si>
  <si>
    <t>使用区分１</t>
    <rPh sb="0" eb="2">
      <t>シヨウ</t>
    </rPh>
    <rPh sb="2" eb="4">
      <t>クブン</t>
    </rPh>
    <phoneticPr fontId="3"/>
  </si>
  <si>
    <t>使用区分２</t>
    <rPh sb="0" eb="2">
      <t>シヨウ</t>
    </rPh>
    <rPh sb="2" eb="4">
      <t>クブン</t>
    </rPh>
    <phoneticPr fontId="3"/>
  </si>
  <si>
    <t>使用区分３</t>
    <rPh sb="0" eb="2">
      <t>シヨウ</t>
    </rPh>
    <rPh sb="2" eb="4">
      <t>クブン</t>
    </rPh>
    <phoneticPr fontId="3"/>
  </si>
  <si>
    <t>大竹市（現行）</t>
    <rPh sb="0" eb="2">
      <t>オオタケ</t>
    </rPh>
    <rPh sb="2" eb="3">
      <t>シ</t>
    </rPh>
    <rPh sb="4" eb="6">
      <t>ゲンコウ</t>
    </rPh>
    <phoneticPr fontId="3"/>
  </si>
  <si>
    <t>メーター使用料</t>
    <rPh sb="4" eb="6">
      <t>シヨウ</t>
    </rPh>
    <rPh sb="6" eb="7">
      <t>リョウ</t>
    </rPh>
    <phoneticPr fontId="3"/>
  </si>
  <si>
    <t>基本使用料</t>
    <rPh sb="0" eb="2">
      <t>キホン</t>
    </rPh>
    <rPh sb="2" eb="5">
      <t>シヨウリョウ</t>
    </rPh>
    <phoneticPr fontId="3"/>
  </si>
  <si>
    <t>従量使用料</t>
    <rPh sb="0" eb="2">
      <t>ジュウリョウ</t>
    </rPh>
    <rPh sb="2" eb="4">
      <t>シヨウ</t>
    </rPh>
    <rPh sb="4" eb="5">
      <t>リョウ</t>
    </rPh>
    <phoneticPr fontId="3"/>
  </si>
  <si>
    <t>合計</t>
    <rPh sb="0" eb="2">
      <t>ゴウケイ</t>
    </rPh>
    <phoneticPr fontId="3"/>
  </si>
  <si>
    <t>使用水量</t>
    <rPh sb="0" eb="2">
      <t>シヨウ</t>
    </rPh>
    <rPh sb="2" eb="4">
      <t>スイリョウ</t>
    </rPh>
    <phoneticPr fontId="3"/>
  </si>
  <si>
    <t>㎥</t>
    <phoneticPr fontId="3"/>
  </si>
  <si>
    <t>市長が別に定める</t>
    <rPh sb="0" eb="2">
      <t>シチョウ</t>
    </rPh>
    <rPh sb="3" eb="4">
      <t>ベツ</t>
    </rPh>
    <rPh sb="5" eb="6">
      <t>サダ</t>
    </rPh>
    <phoneticPr fontId="3"/>
  </si>
  <si>
    <t>メーターコード</t>
    <phoneticPr fontId="3"/>
  </si>
  <si>
    <t>基本コード</t>
    <rPh sb="0" eb="2">
      <t>キホン</t>
    </rPh>
    <phoneticPr fontId="3"/>
  </si>
  <si>
    <t>目的コード</t>
    <rPh sb="0" eb="2">
      <t>モクテキ</t>
    </rPh>
    <phoneticPr fontId="3"/>
  </si>
  <si>
    <t>工場</t>
    <rPh sb="0" eb="2">
      <t>コウジョウ</t>
    </rPh>
    <phoneticPr fontId="3"/>
  </si>
  <si>
    <t>一般・業務</t>
    <rPh sb="0" eb="2">
      <t>イッパン</t>
    </rPh>
    <rPh sb="3" eb="5">
      <t>ギョウム</t>
    </rPh>
    <phoneticPr fontId="3"/>
  </si>
  <si>
    <t>業務・工場</t>
    <rPh sb="0" eb="2">
      <t>ギョウム</t>
    </rPh>
    <rPh sb="3" eb="5">
      <t>コウジョウ</t>
    </rPh>
    <phoneticPr fontId="3"/>
  </si>
  <si>
    <t>一般・業務・工場</t>
    <rPh sb="0" eb="2">
      <t>イッパン</t>
    </rPh>
    <rPh sb="3" eb="5">
      <t>ギョウム</t>
    </rPh>
    <rPh sb="6" eb="8">
      <t>コウジョウ</t>
    </rPh>
    <phoneticPr fontId="3"/>
  </si>
  <si>
    <t>従量コード</t>
    <rPh sb="0" eb="2">
      <t>ジュウリョウ</t>
    </rPh>
    <phoneticPr fontId="3"/>
  </si>
  <si>
    <t>単価</t>
    <rPh sb="0" eb="2">
      <t>タンカ</t>
    </rPh>
    <phoneticPr fontId="3"/>
  </si>
  <si>
    <t>使用量</t>
    <rPh sb="0" eb="3">
      <t>シヨウリョウ</t>
    </rPh>
    <phoneticPr fontId="3"/>
  </si>
  <si>
    <t>使用料</t>
    <rPh sb="0" eb="3">
      <t>シヨウリョウ</t>
    </rPh>
    <phoneticPr fontId="3"/>
  </si>
  <si>
    <t>mm</t>
    <phoneticPr fontId="3"/>
  </si>
  <si>
    <t>水道料金</t>
    <rPh sb="0" eb="2">
      <t>スイドウ</t>
    </rPh>
    <rPh sb="2" eb="4">
      <t>リョウキン</t>
    </rPh>
    <phoneticPr fontId="3"/>
  </si>
  <si>
    <t>大竹市下水（現行）</t>
    <rPh sb="0" eb="3">
      <t>オオタケシ</t>
    </rPh>
    <rPh sb="3" eb="5">
      <t>ゲスイ</t>
    </rPh>
    <rPh sb="6" eb="8">
      <t>ゲンコウ</t>
    </rPh>
    <phoneticPr fontId="3"/>
  </si>
  <si>
    <t>大竹市下水（現行）_基本</t>
  </si>
  <si>
    <t>大竹市下水（現行）_従量</t>
  </si>
  <si>
    <t>下水道使用料</t>
    <rPh sb="0" eb="3">
      <t>ゲスイドウ</t>
    </rPh>
    <rPh sb="3" eb="6">
      <t>シヨウリョウ</t>
    </rPh>
    <phoneticPr fontId="3"/>
  </si>
  <si>
    <t>広島市下水</t>
    <rPh sb="0" eb="3">
      <t>ヒロシマシ</t>
    </rPh>
    <rPh sb="3" eb="5">
      <t>ゲスイ</t>
    </rPh>
    <phoneticPr fontId="3"/>
  </si>
  <si>
    <t>廿日市市下水</t>
    <rPh sb="0" eb="4">
      <t>ハツカイチシ</t>
    </rPh>
    <rPh sb="4" eb="6">
      <t>ゲスイ</t>
    </rPh>
    <phoneticPr fontId="3"/>
  </si>
  <si>
    <t>岩国市下水</t>
    <rPh sb="0" eb="3">
      <t>イワクニシ</t>
    </rPh>
    <rPh sb="3" eb="5">
      <t>ゲスイ</t>
    </rPh>
    <phoneticPr fontId="3"/>
  </si>
  <si>
    <t>答申料金との差</t>
    <rPh sb="0" eb="2">
      <t>トウシン</t>
    </rPh>
    <rPh sb="2" eb="4">
      <t>リョウキン</t>
    </rPh>
    <rPh sb="6" eb="7">
      <t>サ</t>
    </rPh>
    <phoneticPr fontId="3"/>
  </si>
  <si>
    <t>【１か月分料金】</t>
    <rPh sb="3" eb="5">
      <t>ツキブン</t>
    </rPh>
    <rPh sb="5" eb="7">
      <t>リョウキン</t>
    </rPh>
    <phoneticPr fontId="3"/>
  </si>
  <si>
    <t>水道料金・下水道使用料試算　２か月分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シサン</t>
    </rPh>
    <rPh sb="16" eb="17">
      <t>ゲツ</t>
    </rPh>
    <rPh sb="17" eb="18">
      <t>ブン</t>
    </rPh>
    <phoneticPr fontId="3"/>
  </si>
  <si>
    <t>メーター口径</t>
    <rPh sb="4" eb="6">
      <t>コウケイ</t>
    </rPh>
    <phoneticPr fontId="3"/>
  </si>
  <si>
    <t>使用水量（２か月分）</t>
    <rPh sb="0" eb="2">
      <t>シヨウ</t>
    </rPh>
    <rPh sb="2" eb="4">
      <t>スイリョウ</t>
    </rPh>
    <rPh sb="7" eb="8">
      <t>ゲツ</t>
    </rPh>
    <rPh sb="8" eb="9">
      <t>ブン</t>
    </rPh>
    <phoneticPr fontId="3"/>
  </si>
  <si>
    <t>大竹市（改正）</t>
    <rPh sb="0" eb="2">
      <t>オオタケ</t>
    </rPh>
    <rPh sb="2" eb="3">
      <t>シ</t>
    </rPh>
    <rPh sb="4" eb="6">
      <t>カイセイ</t>
    </rPh>
    <phoneticPr fontId="3"/>
  </si>
  <si>
    <t>大竹市下水（改正）</t>
    <rPh sb="0" eb="2">
      <t>オオタケ</t>
    </rPh>
    <rPh sb="2" eb="3">
      <t>シ</t>
    </rPh>
    <rPh sb="3" eb="5">
      <t>ゲスイ</t>
    </rPh>
    <rPh sb="6" eb="8">
      <t>カイセイ</t>
    </rPh>
    <phoneticPr fontId="3"/>
  </si>
  <si>
    <t>大竹市下水（改正）</t>
    <rPh sb="0" eb="3">
      <t>オオタケシ</t>
    </rPh>
    <rPh sb="3" eb="5">
      <t>ゲスイ</t>
    </rPh>
    <rPh sb="6" eb="8">
      <t>カイセイ</t>
    </rPh>
    <phoneticPr fontId="3"/>
  </si>
  <si>
    <t>改定前との差</t>
    <rPh sb="0" eb="2">
      <t>カイテイ</t>
    </rPh>
    <rPh sb="2" eb="3">
      <t>マエ</t>
    </rPh>
    <rPh sb="5" eb="6">
      <t>サ</t>
    </rPh>
    <phoneticPr fontId="3"/>
  </si>
  <si>
    <t>改定後</t>
    <rPh sb="0" eb="2">
      <t>カイテイ</t>
    </rPh>
    <rPh sb="2" eb="3">
      <t>ゴ</t>
    </rPh>
    <phoneticPr fontId="3"/>
  </si>
  <si>
    <t>改定前</t>
    <rPh sb="0" eb="2">
      <t>カイテイ</t>
    </rPh>
    <rPh sb="2" eb="3">
      <t>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</si>
</sst>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_ "/>
    <numFmt numFmtId="178" formatCode="#,##0.0_ "/>
    <numFmt numFmtId="179" formatCode="#,##0.0;&quot;▲ &quot;#,##0.0"/>
    <numFmt numFmtId="180" formatCode="#,##0.0_ ;[Red]\-#,##0.0\ "/>
    <numFmt numFmtId="181" formatCode="##&quot;mm&quot;"/>
    <numFmt numFmtId="182" formatCode="##&quot;㎥&quot;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明朝"/>
      <family val="2"/>
      <charset val="128"/>
    </font>
    <font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176" fontId="2" fillId="0" borderId="0" xfId="0" applyNumberFormat="1" applyFont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5" borderId="0" xfId="0" applyFill="1" applyProtection="1">
      <alignment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178" fontId="0" fillId="5" borderId="7" xfId="0" applyNumberFormat="1" applyFill="1" applyBorder="1" applyProtection="1">
      <alignment vertical="center"/>
      <protection hidden="1"/>
    </xf>
    <xf numFmtId="178" fontId="0" fillId="5" borderId="5" xfId="0" applyNumberFormat="1" applyFill="1" applyBorder="1" applyProtection="1">
      <alignment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78" fontId="0" fillId="5" borderId="8" xfId="0" applyNumberFormat="1" applyFill="1" applyBorder="1" applyProtection="1">
      <alignment vertical="center"/>
      <protection hidden="1"/>
    </xf>
    <xf numFmtId="178" fontId="0" fillId="5" borderId="4" xfId="0" applyNumberFormat="1" applyFill="1" applyBorder="1" applyProtection="1">
      <alignment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5" borderId="12" xfId="0" applyFill="1" applyBorder="1" applyProtection="1">
      <alignment vertical="center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178" fontId="0" fillId="5" borderId="18" xfId="0" applyNumberFormat="1" applyFill="1" applyBorder="1" applyProtection="1">
      <alignment vertical="center"/>
      <protection hidden="1"/>
    </xf>
    <xf numFmtId="178" fontId="0" fillId="5" borderId="19" xfId="0" applyNumberFormat="1" applyFill="1" applyBorder="1" applyProtection="1">
      <alignment vertical="center"/>
      <protection hidden="1"/>
    </xf>
    <xf numFmtId="178" fontId="0" fillId="5" borderId="16" xfId="0" applyNumberFormat="1" applyFill="1" applyBorder="1" applyProtection="1">
      <alignment vertical="center"/>
      <protection hidden="1"/>
    </xf>
    <xf numFmtId="179" fontId="0" fillId="5" borderId="11" xfId="0" applyNumberFormat="1" applyFill="1" applyBorder="1" applyProtection="1">
      <alignment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178" fontId="0" fillId="5" borderId="7" xfId="0" applyNumberFormat="1" applyFill="1" applyBorder="1" applyAlignment="1" applyProtection="1">
      <alignment horizontal="right" vertical="center"/>
      <protection hidden="1"/>
    </xf>
    <xf numFmtId="178" fontId="0" fillId="5" borderId="5" xfId="0" applyNumberFormat="1" applyFill="1" applyBorder="1" applyAlignment="1" applyProtection="1">
      <alignment horizontal="right" vertical="center"/>
      <protection hidden="1"/>
    </xf>
    <xf numFmtId="178" fontId="0" fillId="5" borderId="8" xfId="0" applyNumberFormat="1" applyFill="1" applyBorder="1" applyAlignment="1" applyProtection="1">
      <alignment horizontal="right" vertical="center"/>
      <protection hidden="1"/>
    </xf>
    <xf numFmtId="178" fontId="0" fillId="5" borderId="4" xfId="0" applyNumberFormat="1" applyFill="1" applyBorder="1" applyAlignment="1" applyProtection="1">
      <alignment horizontal="right" vertical="center"/>
      <protection hidden="1"/>
    </xf>
    <xf numFmtId="178" fontId="0" fillId="5" borderId="10" xfId="0" applyNumberFormat="1" applyFill="1" applyBorder="1" applyAlignment="1" applyProtection="1">
      <alignment horizontal="right" vertical="center"/>
      <protection hidden="1"/>
    </xf>
    <xf numFmtId="178" fontId="0" fillId="5" borderId="11" xfId="0" applyNumberFormat="1" applyFill="1" applyBorder="1" applyAlignment="1" applyProtection="1">
      <alignment horizontal="right" vertical="center"/>
      <protection hidden="1"/>
    </xf>
    <xf numFmtId="179" fontId="0" fillId="5" borderId="5" xfId="0" applyNumberFormat="1" applyFill="1" applyBorder="1" applyAlignment="1" applyProtection="1">
      <alignment horizontal="right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177" fontId="6" fillId="3" borderId="10" xfId="0" applyNumberFormat="1" applyFont="1" applyFill="1" applyBorder="1" applyProtection="1">
      <alignment vertical="center"/>
      <protection hidden="1"/>
    </xf>
    <xf numFmtId="177" fontId="6" fillId="3" borderId="8" xfId="0" applyNumberFormat="1" applyFont="1" applyFill="1" applyBorder="1" applyProtection="1">
      <alignment vertical="center"/>
      <protection hidden="1"/>
    </xf>
    <xf numFmtId="177" fontId="6" fillId="3" borderId="14" xfId="0" applyNumberFormat="1" applyFont="1" applyFill="1" applyBorder="1" applyProtection="1">
      <alignment vertical="center"/>
      <protection hidden="1"/>
    </xf>
    <xf numFmtId="180" fontId="6" fillId="3" borderId="16" xfId="0" applyNumberFormat="1" applyFont="1" applyFill="1" applyBorder="1" applyProtection="1">
      <alignment vertical="center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177" fontId="6" fillId="4" borderId="11" xfId="0" applyNumberFormat="1" applyFont="1" applyFill="1" applyBorder="1" applyProtection="1">
      <alignment vertical="center"/>
      <protection hidden="1"/>
    </xf>
    <xf numFmtId="177" fontId="6" fillId="4" borderId="4" xfId="0" applyNumberFormat="1" applyFont="1" applyFill="1" applyBorder="1" applyProtection="1">
      <alignment vertical="center"/>
      <protection hidden="1"/>
    </xf>
    <xf numFmtId="177" fontId="6" fillId="4" borderId="15" xfId="0" applyNumberFormat="1" applyFont="1" applyFill="1" applyBorder="1" applyProtection="1">
      <alignment vertical="center"/>
      <protection hidden="1"/>
    </xf>
    <xf numFmtId="179" fontId="6" fillId="4" borderId="11" xfId="0" applyNumberFormat="1" applyFont="1" applyFill="1" applyBorder="1" applyProtection="1">
      <alignment vertical="center"/>
      <protection hidden="1"/>
    </xf>
    <xf numFmtId="181" fontId="6" fillId="5" borderId="1" xfId="0" applyNumberFormat="1" applyFont="1" applyFill="1" applyBorder="1" applyAlignment="1" applyProtection="1">
      <alignment horizontal="center" vertical="center"/>
      <protection locked="0"/>
    </xf>
    <xf numFmtId="182" fontId="6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hidden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6" formatCode="#,##0.0_);[Red]\(#,##0.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numFmt numFmtId="177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0.10145812916136601"/>
          <c:w val="0.90286351706036749"/>
          <c:h val="0.795402006173601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料金試算!$B$9</c:f>
              <c:strCache>
                <c:ptCount val="1"/>
                <c:pt idx="0">
                  <c:v>水道料金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料金試算!$C$8:$D$8</c:f>
              <c:strCache>
                <c:ptCount val="2"/>
                <c:pt idx="0">
                  <c:v>改定後</c:v>
                </c:pt>
                <c:pt idx="1">
                  <c:v>改定前</c:v>
                </c:pt>
              </c:strCache>
            </c:strRef>
          </c:cat>
          <c:val>
            <c:numRef>
              <c:f>料金試算!$C$9:$D$9</c:f>
              <c:numCache>
                <c:formatCode>#,##0_ </c:formatCode>
                <c:ptCount val="2"/>
                <c:pt idx="0">
                  <c:v>3223</c:v>
                </c:pt>
                <c:pt idx="1">
                  <c:v>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3-4A7C-B260-CB44A055262D}"/>
            </c:ext>
          </c:extLst>
        </c:ser>
        <c:ser>
          <c:idx val="1"/>
          <c:order val="1"/>
          <c:tx>
            <c:strRef>
              <c:f>料金試算!$B$10</c:f>
              <c:strCache>
                <c:ptCount val="1"/>
                <c:pt idx="0">
                  <c:v>下水道使用料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料金試算!$C$8:$D$8</c:f>
              <c:strCache>
                <c:ptCount val="2"/>
                <c:pt idx="0">
                  <c:v>改定後</c:v>
                </c:pt>
                <c:pt idx="1">
                  <c:v>改定前</c:v>
                </c:pt>
              </c:strCache>
            </c:strRef>
          </c:cat>
          <c:val>
            <c:numRef>
              <c:f>料金試算!$C$10:$D$10</c:f>
              <c:numCache>
                <c:formatCode>#,##0_ </c:formatCode>
                <c:ptCount val="2"/>
                <c:pt idx="0">
                  <c:v>4029</c:v>
                </c:pt>
                <c:pt idx="1">
                  <c:v>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3-4A7C-B260-CB44A055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692896"/>
        <c:axId val="1994992400"/>
      </c:barChart>
      <c:catAx>
        <c:axId val="199669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4992400"/>
        <c:crosses val="autoZero"/>
        <c:auto val="1"/>
        <c:lblAlgn val="ctr"/>
        <c:lblOffset val="100"/>
        <c:noMultiLvlLbl val="0"/>
      </c:catAx>
      <c:valAx>
        <c:axId val="19949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99669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0415247446672"/>
          <c:y val="1.734744094488189E-2"/>
          <c:w val="0.37256047045402074"/>
          <c:h val="6.2294285948330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C$6" max="30000" page="10" val="3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592205</xdr:colOff>
      <xdr:row>2</xdr:row>
      <xdr:rowOff>215347</xdr:rowOff>
    </xdr:from>
    <xdr:to>
      <xdr:col>7</xdr:col>
      <xdr:colOff>157369</xdr:colOff>
      <xdr:row>12</xdr:row>
      <xdr:rowOff>99390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1257300</xdr:colOff>
          <xdr:row>5</xdr:row>
          <xdr:rowOff>9525</xdr:rowOff>
        </xdr:from>
        <xdr:to>
          <xdr:col>2</xdr:col>
          <xdr:colOff>1400175</xdr:colOff>
          <xdr:row>5</xdr:row>
          <xdr:rowOff>295275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DEF6CC-DB6D-4945-85B1-8A6A32BF9B05}" name="料金tbl" displayName="料金tbl" ref="A2:M160" totalsRowShown="0" headerRowDxfId="13">
  <autoFilter ref="A2:M160" xr:uid="{DC049DC0-4C3F-4C65-B8D6-32BEE69884AB}"/>
  <tableColumns count="13">
    <tableColumn id="1" xr3:uid="{076FE0A2-030A-4743-995A-A5FD6852B86F}" name="自治体名" dataDxfId="12"/>
    <tableColumn id="2" xr3:uid="{EF4F8500-4547-47E6-898F-76FCB29C7FD5}" name="料金区分" dataDxfId="11"/>
    <tableColumn id="3" xr3:uid="{0BE2CB27-9EF8-49EA-A2D9-921DE75B831B}" name="目的区分１" dataDxfId="10"/>
    <tableColumn id="4" xr3:uid="{A520CB9D-AB9B-4906-9746-9D6424A4FF04}" name="目的区分２" dataDxfId="9"/>
    <tableColumn id="5" xr3:uid="{0811EEC0-F6D7-4116-B35E-11501047A6E2}" name="目的区分３" dataDxfId="8"/>
    <tableColumn id="12" xr3:uid="{B2D6302A-5F0C-486E-A0F5-1A0D1E02C9B9}" name="目的コード" dataDxfId="7">
      <calculatedColumnFormula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calculatedColumnFormula>
    </tableColumn>
    <tableColumn id="6" xr3:uid="{4CFE0F07-C2FD-4429-AB6B-AEF0814F7BD6}" name="使用区分１" dataDxfId="6"/>
    <tableColumn id="7" xr3:uid="{3AFFDAFC-6A00-4BA8-83F5-A4B7DEC262CA}" name="使用区分２" dataDxfId="5"/>
    <tableColumn id="8" xr3:uid="{8A07FDF2-04DE-42E6-A330-5D1BE77AEE5B}" name="使用区分３" dataDxfId="4"/>
    <tableColumn id="11" xr3:uid="{13E637D8-A1FE-4FBD-9577-A8EE6B408A00}" name="メーターコード" dataDxfId="3">
      <calculatedColumnFormula>料金tbl[[#This Row],[自治体名]]&amp;"_"&amp;料金tbl[[#This Row],[料金区分]]&amp;料金tbl[[#This Row],[使用区分１]]</calculatedColumnFormula>
    </tableColumn>
    <tableColumn id="10" xr3:uid="{A114894C-A74D-441B-AC85-401E70F4FA12}" name="基本コード" dataDxfId="2">
      <calculatedColumnFormula>料金tbl[[#This Row],[自治体名]]&amp;"_"&amp;料金tbl[[#This Row],[料金区分]]&amp;料金tbl[[#This Row],[目的コード]]</calculatedColumnFormula>
    </tableColumn>
    <tableColumn id="13" xr3:uid="{41BFCCCC-BA30-499B-B877-A74869733E9F}" name="従量コード" dataDxfId="1">
      <calculatedColumnFormula>料金tbl[[#This Row],[自治体名]]&amp;"_"&amp;料金tbl[[#This Row],[料金区分]]&amp;料金tbl[[#This Row],[目的コード]]</calculatedColumnFormula>
    </tableColumn>
    <tableColumn id="9" xr3:uid="{3B4CA797-3FBC-418A-891F-B08182103E5B}" name="金額／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241D-353F-4A02-8502-A50A8DFB11B6}">
  <sheetPr codeName="Sheet1"/>
  <dimension ref="A2:M160"/>
  <sheetViews>
    <sheetView workbookViewId="0">
      <selection activeCell="I156" sqref="I156"/>
    </sheetView>
  </sheetViews>
  <sheetFormatPr defaultRowHeight="13.5" x14ac:dyDescent="0.15"/>
  <cols>
    <col min="1" max="1" width="18.125" style="1" customWidth="1"/>
    <col min="2" max="7" width="8.625" style="1" customWidth="1"/>
    <col min="8" max="9" width="8.625" style="5" customWidth="1"/>
    <col min="10" max="10" width="9.375" style="5" customWidth="1"/>
    <col min="11" max="11" width="26.875" style="5" customWidth="1"/>
    <col min="12" max="12" width="25.75" style="5" customWidth="1"/>
    <col min="13" max="13" width="13.125" style="2" customWidth="1"/>
    <col min="14" max="16384" width="9" style="1"/>
  </cols>
  <sheetData>
    <row r="2" spans="1:13" x14ac:dyDescent="0.15">
      <c r="A2" s="1" t="s">
        <v>9</v>
      </c>
      <c r="B2" s="1" t="s">
        <v>10</v>
      </c>
      <c r="C2" s="1" t="s">
        <v>14</v>
      </c>
      <c r="D2" s="1" t="s">
        <v>15</v>
      </c>
      <c r="E2" s="1" t="s">
        <v>16</v>
      </c>
      <c r="F2" s="1" t="s">
        <v>30</v>
      </c>
      <c r="G2" s="5" t="s">
        <v>17</v>
      </c>
      <c r="H2" s="5" t="s">
        <v>18</v>
      </c>
      <c r="I2" s="5" t="s">
        <v>19</v>
      </c>
      <c r="J2" s="5" t="s">
        <v>28</v>
      </c>
      <c r="K2" s="5" t="s">
        <v>29</v>
      </c>
      <c r="L2" s="5" t="s">
        <v>35</v>
      </c>
      <c r="M2" s="4" t="s">
        <v>13</v>
      </c>
    </row>
    <row r="3" spans="1:13" x14ac:dyDescent="0.15">
      <c r="A3" s="1" t="s">
        <v>20</v>
      </c>
      <c r="B3" s="1" t="s">
        <v>12</v>
      </c>
      <c r="C3" s="1" t="s">
        <v>2</v>
      </c>
      <c r="D3" s="1" t="s">
        <v>3</v>
      </c>
      <c r="E3" s="1" t="s">
        <v>31</v>
      </c>
      <c r="F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3" s="5">
        <v>13</v>
      </c>
      <c r="J3" s="5" t="str">
        <f>料金tbl[[#This Row],[自治体名]]&amp;"_"&amp;料金tbl[[#This Row],[料金区分]]&amp;料金tbl[[#This Row],[使用区分１]]</f>
        <v>大竹市（現行）_メーター13</v>
      </c>
      <c r="L3" s="5" t="str">
        <f>料金tbl[[#This Row],[自治体名]]&amp;"_"&amp;料金tbl[[#This Row],[料金区分]]&amp;料金tbl[[#This Row],[目的コード]]</f>
        <v>大竹市（現行）_メーター6</v>
      </c>
      <c r="M3" s="3">
        <v>82.5</v>
      </c>
    </row>
    <row r="4" spans="1:13" x14ac:dyDescent="0.15">
      <c r="A4" s="1" t="s">
        <v>20</v>
      </c>
      <c r="B4" s="1" t="s">
        <v>12</v>
      </c>
      <c r="C4" s="1" t="s">
        <v>2</v>
      </c>
      <c r="D4" s="1" t="s">
        <v>3</v>
      </c>
      <c r="E4" s="1" t="s">
        <v>31</v>
      </c>
      <c r="F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4" s="5">
        <v>20</v>
      </c>
      <c r="J4" s="5" t="str">
        <f>料金tbl[[#This Row],[自治体名]]&amp;"_"&amp;料金tbl[[#This Row],[料金区分]]&amp;料金tbl[[#This Row],[使用区分１]]</f>
        <v>大竹市（現行）_メーター20</v>
      </c>
      <c r="L4" s="5" t="str">
        <f>料金tbl[[#This Row],[自治体名]]&amp;"_"&amp;料金tbl[[#This Row],[料金区分]]&amp;料金tbl[[#This Row],[目的コード]]</f>
        <v>大竹市（現行）_メーター6</v>
      </c>
      <c r="M4" s="3">
        <v>143</v>
      </c>
    </row>
    <row r="5" spans="1:13" x14ac:dyDescent="0.15">
      <c r="A5" s="1" t="s">
        <v>20</v>
      </c>
      <c r="B5" s="1" t="s">
        <v>12</v>
      </c>
      <c r="C5" s="1" t="s">
        <v>2</v>
      </c>
      <c r="D5" s="1" t="s">
        <v>3</v>
      </c>
      <c r="E5" s="1" t="s">
        <v>31</v>
      </c>
      <c r="F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" s="5">
        <v>25</v>
      </c>
      <c r="J5" s="5" t="str">
        <f>料金tbl[[#This Row],[自治体名]]&amp;"_"&amp;料金tbl[[#This Row],[料金区分]]&amp;料金tbl[[#This Row],[使用区分１]]</f>
        <v>大竹市（現行）_メーター25</v>
      </c>
      <c r="L5" s="5" t="str">
        <f>料金tbl[[#This Row],[自治体名]]&amp;"_"&amp;料金tbl[[#This Row],[料金区分]]&amp;料金tbl[[#This Row],[目的コード]]</f>
        <v>大竹市（現行）_メーター6</v>
      </c>
      <c r="M5" s="3">
        <v>154</v>
      </c>
    </row>
    <row r="6" spans="1:13" x14ac:dyDescent="0.15">
      <c r="A6" s="1" t="s">
        <v>20</v>
      </c>
      <c r="B6" s="1" t="s">
        <v>12</v>
      </c>
      <c r="C6" s="1" t="s">
        <v>2</v>
      </c>
      <c r="D6" s="1" t="s">
        <v>3</v>
      </c>
      <c r="E6" s="1" t="s">
        <v>31</v>
      </c>
      <c r="F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6" s="5">
        <v>40</v>
      </c>
      <c r="J6" s="5" t="str">
        <f>料金tbl[[#This Row],[自治体名]]&amp;"_"&amp;料金tbl[[#This Row],[料金区分]]&amp;料金tbl[[#This Row],[使用区分１]]</f>
        <v>大竹市（現行）_メーター40</v>
      </c>
      <c r="L6" s="5" t="str">
        <f>料金tbl[[#This Row],[自治体名]]&amp;"_"&amp;料金tbl[[#This Row],[料金区分]]&amp;料金tbl[[#This Row],[目的コード]]</f>
        <v>大竹市（現行）_メーター6</v>
      </c>
      <c r="M6" s="3">
        <v>275</v>
      </c>
    </row>
    <row r="7" spans="1:13" x14ac:dyDescent="0.15">
      <c r="A7" s="1" t="s">
        <v>20</v>
      </c>
      <c r="B7" s="1" t="s">
        <v>12</v>
      </c>
      <c r="C7" s="1" t="s">
        <v>2</v>
      </c>
      <c r="D7" s="1" t="s">
        <v>3</v>
      </c>
      <c r="E7" s="1" t="s">
        <v>31</v>
      </c>
      <c r="F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7" s="5">
        <v>50</v>
      </c>
      <c r="J7" s="5" t="str">
        <f>料金tbl[[#This Row],[自治体名]]&amp;"_"&amp;料金tbl[[#This Row],[料金区分]]&amp;料金tbl[[#This Row],[使用区分１]]</f>
        <v>大竹市（現行）_メーター50</v>
      </c>
      <c r="L7" s="5" t="str">
        <f>料金tbl[[#This Row],[自治体名]]&amp;"_"&amp;料金tbl[[#This Row],[料金区分]]&amp;料金tbl[[#This Row],[目的コード]]</f>
        <v>大竹市（現行）_メーター6</v>
      </c>
      <c r="M7" s="3">
        <v>1430</v>
      </c>
    </row>
    <row r="8" spans="1:13" x14ac:dyDescent="0.15">
      <c r="A8" s="1" t="s">
        <v>20</v>
      </c>
      <c r="B8" s="1" t="s">
        <v>12</v>
      </c>
      <c r="C8" s="1" t="s">
        <v>2</v>
      </c>
      <c r="D8" s="1" t="s">
        <v>3</v>
      </c>
      <c r="E8" s="1" t="s">
        <v>31</v>
      </c>
      <c r="F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" s="5">
        <v>75</v>
      </c>
      <c r="J8" s="5" t="str">
        <f>料金tbl[[#This Row],[自治体名]]&amp;"_"&amp;料金tbl[[#This Row],[料金区分]]&amp;料金tbl[[#This Row],[使用区分１]]</f>
        <v>大竹市（現行）_メーター75</v>
      </c>
      <c r="L8" s="5" t="str">
        <f>料金tbl[[#This Row],[自治体名]]&amp;"_"&amp;料金tbl[[#This Row],[料金区分]]&amp;料金tbl[[#This Row],[目的コード]]</f>
        <v>大竹市（現行）_メーター6</v>
      </c>
      <c r="M8" s="3">
        <v>1859</v>
      </c>
    </row>
    <row r="9" spans="1:13" x14ac:dyDescent="0.15">
      <c r="A9" s="1" t="s">
        <v>20</v>
      </c>
      <c r="B9" s="1" t="s">
        <v>12</v>
      </c>
      <c r="C9" s="1" t="s">
        <v>2</v>
      </c>
      <c r="D9" s="1" t="s">
        <v>3</v>
      </c>
      <c r="E9" s="1" t="s">
        <v>31</v>
      </c>
      <c r="F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" s="5">
        <v>100</v>
      </c>
      <c r="J9" s="5" t="str">
        <f>料金tbl[[#This Row],[自治体名]]&amp;"_"&amp;料金tbl[[#This Row],[料金区分]]&amp;料金tbl[[#This Row],[使用区分１]]</f>
        <v>大竹市（現行）_メーター100</v>
      </c>
      <c r="L9" s="5" t="str">
        <f>料金tbl[[#This Row],[自治体名]]&amp;"_"&amp;料金tbl[[#This Row],[料金区分]]&amp;料金tbl[[#This Row],[目的コード]]</f>
        <v>大竹市（現行）_メーター6</v>
      </c>
      <c r="M9" s="3">
        <v>2365</v>
      </c>
    </row>
    <row r="10" spans="1:13" x14ac:dyDescent="0.15">
      <c r="A10" s="1" t="s">
        <v>20</v>
      </c>
      <c r="B10" s="1" t="s">
        <v>12</v>
      </c>
      <c r="C10" s="1" t="s">
        <v>2</v>
      </c>
      <c r="D10" s="1" t="s">
        <v>3</v>
      </c>
      <c r="E10" s="1" t="s">
        <v>31</v>
      </c>
      <c r="F1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10" s="5">
        <v>150</v>
      </c>
      <c r="J10" s="5" t="str">
        <f>料金tbl[[#This Row],[自治体名]]&amp;"_"&amp;料金tbl[[#This Row],[料金区分]]&amp;料金tbl[[#This Row],[使用区分１]]</f>
        <v>大竹市（現行）_メーター150</v>
      </c>
      <c r="L10" s="5" t="str">
        <f>料金tbl[[#This Row],[自治体名]]&amp;"_"&amp;料金tbl[[#This Row],[料金区分]]&amp;料金tbl[[#This Row],[目的コード]]</f>
        <v>大竹市（現行）_メーター6</v>
      </c>
      <c r="M10" s="3">
        <v>4323</v>
      </c>
    </row>
    <row r="11" spans="1:13" x14ac:dyDescent="0.15">
      <c r="A11" s="1" t="s">
        <v>20</v>
      </c>
      <c r="B11" s="1" t="s">
        <v>1</v>
      </c>
      <c r="C11" s="1" t="s">
        <v>2</v>
      </c>
      <c r="F1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1" s="5">
        <v>0</v>
      </c>
      <c r="I11" s="5">
        <v>10</v>
      </c>
      <c r="K11" s="5" t="str">
        <f>料金tbl[[#This Row],[自治体名]]&amp;"_"&amp;料金tbl[[#This Row],[料金区分]]&amp;料金tbl[[#This Row],[目的コード]]</f>
        <v>大竹市（現行）_基本1</v>
      </c>
      <c r="M11" s="3">
        <v>638</v>
      </c>
    </row>
    <row r="12" spans="1:13" x14ac:dyDescent="0.15">
      <c r="A12" s="1" t="s">
        <v>20</v>
      </c>
      <c r="B12" s="1" t="s">
        <v>1</v>
      </c>
      <c r="D12" s="1" t="s">
        <v>3</v>
      </c>
      <c r="F1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12" s="5">
        <v>0</v>
      </c>
      <c r="I12" s="5">
        <v>20</v>
      </c>
      <c r="K12" s="5" t="str">
        <f>料金tbl[[#This Row],[自治体名]]&amp;"_"&amp;料金tbl[[#This Row],[料金区分]]&amp;料金tbl[[#This Row],[目的コード]]</f>
        <v>大竹市（現行）_基本2</v>
      </c>
      <c r="M12" s="3">
        <v>2486</v>
      </c>
    </row>
    <row r="13" spans="1:13" x14ac:dyDescent="0.15">
      <c r="A13" s="1" t="s">
        <v>20</v>
      </c>
      <c r="B13" s="1" t="s">
        <v>1</v>
      </c>
      <c r="E13" s="1" t="s">
        <v>31</v>
      </c>
      <c r="F1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13" s="5">
        <v>0</v>
      </c>
      <c r="I13" s="5">
        <v>200</v>
      </c>
      <c r="K13" s="5" t="str">
        <f>料金tbl[[#This Row],[自治体名]]&amp;"_"&amp;料金tbl[[#This Row],[料金区分]]&amp;料金tbl[[#This Row],[目的コード]]</f>
        <v>大竹市（現行）_基本3</v>
      </c>
      <c r="M13" s="3">
        <v>28600</v>
      </c>
    </row>
    <row r="14" spans="1:13" x14ac:dyDescent="0.15">
      <c r="A14" s="1" t="s">
        <v>20</v>
      </c>
      <c r="B14" s="1" t="s">
        <v>8</v>
      </c>
      <c r="C14" s="1" t="s">
        <v>2</v>
      </c>
      <c r="F1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4" s="5">
        <v>10</v>
      </c>
      <c r="I14" s="5">
        <v>99999</v>
      </c>
      <c r="L14" s="5" t="str">
        <f>料金tbl[[#This Row],[自治体名]]&amp;"_"&amp;料金tbl[[#This Row],[料金区分]]&amp;料金tbl[[#This Row],[目的コード]]</f>
        <v>大竹市（現行）_従量1</v>
      </c>
      <c r="M14" s="3">
        <v>147.4</v>
      </c>
    </row>
    <row r="15" spans="1:13" x14ac:dyDescent="0.15">
      <c r="A15" s="1" t="s">
        <v>20</v>
      </c>
      <c r="B15" s="1" t="s">
        <v>8</v>
      </c>
      <c r="D15" s="1" t="s">
        <v>3</v>
      </c>
      <c r="F1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15" s="5">
        <v>20</v>
      </c>
      <c r="I15" s="5">
        <v>99999</v>
      </c>
      <c r="L15" s="5" t="str">
        <f>料金tbl[[#This Row],[自治体名]]&amp;"_"&amp;料金tbl[[#This Row],[料金区分]]&amp;料金tbl[[#This Row],[目的コード]]</f>
        <v>大竹市（現行）_従量2</v>
      </c>
      <c r="M15" s="3">
        <v>184.8</v>
      </c>
    </row>
    <row r="16" spans="1:13" x14ac:dyDescent="0.15">
      <c r="A16" s="1" t="s">
        <v>20</v>
      </c>
      <c r="B16" s="1" t="s">
        <v>8</v>
      </c>
      <c r="E16" s="1" t="s">
        <v>31</v>
      </c>
      <c r="F1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16" s="5">
        <v>200</v>
      </c>
      <c r="I16" s="5">
        <v>99999</v>
      </c>
      <c r="L16" s="5" t="str">
        <f>料金tbl[[#This Row],[自治体名]]&amp;"_"&amp;料金tbl[[#This Row],[料金区分]]&amp;料金tbl[[#This Row],[目的コード]]</f>
        <v>大竹市（現行）_従量3</v>
      </c>
      <c r="M16" s="3">
        <v>211.2</v>
      </c>
    </row>
    <row r="17" spans="1:13" x14ac:dyDescent="0.15">
      <c r="A17" s="1" t="s">
        <v>53</v>
      </c>
      <c r="B17" s="1" t="s">
        <v>1</v>
      </c>
      <c r="C17" s="1" t="s">
        <v>2</v>
      </c>
      <c r="F1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17" s="5">
        <v>13</v>
      </c>
      <c r="H17" s="5">
        <v>0</v>
      </c>
      <c r="I17" s="5">
        <v>8</v>
      </c>
      <c r="K17" s="5" t="str">
        <f>料金tbl[[#This Row],[自治体名]]&amp;"_"&amp;料金tbl[[#This Row],[料金区分]]&amp;料金tbl[[#This Row],[目的コード]]&amp;"_"&amp;料金tbl[[#This Row],[使用区分１]]</f>
        <v>大竹市（改正）_基本1_13</v>
      </c>
      <c r="M17" s="3">
        <v>720.5</v>
      </c>
    </row>
    <row r="18" spans="1:13" x14ac:dyDescent="0.15">
      <c r="A18" s="1" t="s">
        <v>53</v>
      </c>
      <c r="B18" s="1" t="s">
        <v>1</v>
      </c>
      <c r="C18" s="1" t="s">
        <v>2</v>
      </c>
      <c r="F1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18" s="5">
        <v>20</v>
      </c>
      <c r="H18" s="5">
        <v>0</v>
      </c>
      <c r="I18" s="5">
        <v>8</v>
      </c>
      <c r="K18" s="5" t="str">
        <f>料金tbl[[#This Row],[自治体名]]&amp;"_"&amp;料金tbl[[#This Row],[料金区分]]&amp;料金tbl[[#This Row],[目的コード]]&amp;"_"&amp;料金tbl[[#This Row],[使用区分１]]</f>
        <v>大竹市（改正）_基本1_20</v>
      </c>
      <c r="M18" s="3">
        <v>781</v>
      </c>
    </row>
    <row r="19" spans="1:13" x14ac:dyDescent="0.15">
      <c r="A19" s="1" t="s">
        <v>53</v>
      </c>
      <c r="B19" s="1" t="s">
        <v>1</v>
      </c>
      <c r="C19" s="1" t="s">
        <v>2</v>
      </c>
      <c r="F1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19" s="5">
        <v>25</v>
      </c>
      <c r="H19" s="5">
        <v>0</v>
      </c>
      <c r="I19" s="5">
        <v>8</v>
      </c>
      <c r="K19" s="5" t="str">
        <f>料金tbl[[#This Row],[自治体名]]&amp;"_"&amp;料金tbl[[#This Row],[料金区分]]&amp;料金tbl[[#This Row],[目的コード]]&amp;"_"&amp;料金tbl[[#This Row],[使用区分１]]</f>
        <v>大竹市（改正）_基本1_25</v>
      </c>
      <c r="M19" s="3">
        <v>792</v>
      </c>
    </row>
    <row r="20" spans="1:13" x14ac:dyDescent="0.15">
      <c r="A20" s="1" t="s">
        <v>53</v>
      </c>
      <c r="B20" s="1" t="s">
        <v>1</v>
      </c>
      <c r="C20" s="1" t="s">
        <v>2</v>
      </c>
      <c r="F2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20" s="5">
        <v>40</v>
      </c>
      <c r="H20" s="5">
        <v>0</v>
      </c>
      <c r="I20" s="5">
        <v>8</v>
      </c>
      <c r="K20" s="5" t="str">
        <f>料金tbl[[#This Row],[自治体名]]&amp;"_"&amp;料金tbl[[#This Row],[料金区分]]&amp;料金tbl[[#This Row],[目的コード]]&amp;"_"&amp;料金tbl[[#This Row],[使用区分１]]</f>
        <v>大竹市（改正）_基本1_40</v>
      </c>
      <c r="M20" s="3">
        <v>913</v>
      </c>
    </row>
    <row r="21" spans="1:13" x14ac:dyDescent="0.15">
      <c r="A21" s="1" t="s">
        <v>53</v>
      </c>
      <c r="B21" s="1" t="s">
        <v>1</v>
      </c>
      <c r="C21" s="1" t="s">
        <v>2</v>
      </c>
      <c r="F2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21" s="5">
        <v>50</v>
      </c>
      <c r="H21" s="5">
        <v>0</v>
      </c>
      <c r="I21" s="5">
        <v>8</v>
      </c>
      <c r="K21" s="5" t="str">
        <f>料金tbl[[#This Row],[自治体名]]&amp;"_"&amp;料金tbl[[#This Row],[料金区分]]&amp;料金tbl[[#This Row],[目的コード]]&amp;"_"&amp;料金tbl[[#This Row],[使用区分１]]</f>
        <v>大竹市（改正）_基本1_50</v>
      </c>
      <c r="M21" s="3">
        <v>2068</v>
      </c>
    </row>
    <row r="22" spans="1:13" x14ac:dyDescent="0.15">
      <c r="A22" s="1" t="s">
        <v>53</v>
      </c>
      <c r="B22" s="1" t="s">
        <v>1</v>
      </c>
      <c r="C22" s="1" t="s">
        <v>2</v>
      </c>
      <c r="F2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22" s="5">
        <v>75</v>
      </c>
      <c r="H22" s="5">
        <v>0</v>
      </c>
      <c r="I22" s="5">
        <v>8</v>
      </c>
      <c r="K22" s="5" t="str">
        <f>料金tbl[[#This Row],[自治体名]]&amp;"_"&amp;料金tbl[[#This Row],[料金区分]]&amp;料金tbl[[#This Row],[目的コード]]&amp;"_"&amp;料金tbl[[#This Row],[使用区分１]]</f>
        <v>大竹市（改正）_基本1_75</v>
      </c>
      <c r="M22" s="3">
        <v>2497</v>
      </c>
    </row>
    <row r="23" spans="1:13" x14ac:dyDescent="0.15">
      <c r="A23" s="1" t="s">
        <v>53</v>
      </c>
      <c r="B23" s="1" t="s">
        <v>1</v>
      </c>
      <c r="C23" s="1" t="s">
        <v>2</v>
      </c>
      <c r="F2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23" s="5">
        <v>100</v>
      </c>
      <c r="H23" s="5">
        <v>0</v>
      </c>
      <c r="I23" s="5">
        <v>8</v>
      </c>
      <c r="K23" s="5" t="str">
        <f>料金tbl[[#This Row],[自治体名]]&amp;"_"&amp;料金tbl[[#This Row],[料金区分]]&amp;料金tbl[[#This Row],[目的コード]]&amp;"_"&amp;料金tbl[[#This Row],[使用区分１]]</f>
        <v>大竹市（改正）_基本1_100</v>
      </c>
      <c r="M23" s="3">
        <v>3003</v>
      </c>
    </row>
    <row r="24" spans="1:13" x14ac:dyDescent="0.15">
      <c r="A24" s="1" t="s">
        <v>53</v>
      </c>
      <c r="B24" s="1" t="s">
        <v>1</v>
      </c>
      <c r="C24" s="1" t="s">
        <v>2</v>
      </c>
      <c r="F2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G24" s="5">
        <v>150</v>
      </c>
      <c r="H24" s="5">
        <v>0</v>
      </c>
      <c r="I24" s="5">
        <v>8</v>
      </c>
      <c r="K24" s="5" t="str">
        <f>料金tbl[[#This Row],[自治体名]]&amp;"_"&amp;料金tbl[[#This Row],[料金区分]]&amp;料金tbl[[#This Row],[目的コード]]&amp;"_"&amp;料金tbl[[#This Row],[使用区分１]]</f>
        <v>大竹市（改正）_基本1_150</v>
      </c>
      <c r="M24" s="3">
        <v>4961</v>
      </c>
    </row>
    <row r="25" spans="1:13" x14ac:dyDescent="0.15">
      <c r="A25" s="1" t="s">
        <v>53</v>
      </c>
      <c r="B25" s="1" t="s">
        <v>8</v>
      </c>
      <c r="C25" s="1" t="s">
        <v>2</v>
      </c>
      <c r="F2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25" s="5">
        <v>8</v>
      </c>
      <c r="I25" s="5">
        <v>10</v>
      </c>
      <c r="L25" s="5" t="str">
        <f>料金tbl[[#This Row],[自治体名]]&amp;"_"&amp;料金tbl[[#This Row],[料金区分]]&amp;料金tbl[[#This Row],[目的コード]]&amp;"_"&amp;COUNTIFS($A$3:A25,料金tbl[[#This Row],[自治体名]],$B$3:B25,料金tbl[[#This Row],[料金区分]],$F$3:F25,料金tbl[[#This Row],[目的コード]])</f>
        <v>大竹市（改正）_従量1_1</v>
      </c>
      <c r="M25" s="3">
        <v>38.5</v>
      </c>
    </row>
    <row r="26" spans="1:13" x14ac:dyDescent="0.15">
      <c r="A26" s="1" t="s">
        <v>53</v>
      </c>
      <c r="B26" s="1" t="s">
        <v>8</v>
      </c>
      <c r="C26" s="1" t="s">
        <v>2</v>
      </c>
      <c r="F2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26" s="5">
        <v>10</v>
      </c>
      <c r="I26" s="5">
        <v>99999</v>
      </c>
      <c r="L26" s="5" t="str">
        <f>料金tbl[[#This Row],[自治体名]]&amp;"_"&amp;料金tbl[[#This Row],[料金区分]]&amp;料金tbl[[#This Row],[目的コード]]&amp;"_"&amp;COUNTIFS($A$3:A26,料金tbl[[#This Row],[自治体名]],$B$3:B26,料金tbl[[#This Row],[料金区分]],$F$3:F26,料金tbl[[#This Row],[目的コード]])</f>
        <v>大竹市（改正）_従量1_2</v>
      </c>
      <c r="M26" s="3">
        <v>162.80000000000001</v>
      </c>
    </row>
    <row r="27" spans="1:13" x14ac:dyDescent="0.15">
      <c r="A27" s="1" t="s">
        <v>53</v>
      </c>
      <c r="B27" s="1" t="s">
        <v>1</v>
      </c>
      <c r="D27" s="1" t="s">
        <v>3</v>
      </c>
      <c r="F2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27" s="5">
        <v>13</v>
      </c>
      <c r="H27" s="5">
        <v>0</v>
      </c>
      <c r="I27" s="5">
        <v>8</v>
      </c>
      <c r="K27" s="5" t="str">
        <f>料金tbl[[#This Row],[自治体名]]&amp;"_"&amp;料金tbl[[#This Row],[料金区分]]&amp;料金tbl[[#This Row],[目的コード]]&amp;"_"&amp;料金tbl[[#This Row],[使用区分１]]</f>
        <v>大竹市（改正）_基本2_13</v>
      </c>
      <c r="M27" s="9">
        <v>1116.5</v>
      </c>
    </row>
    <row r="28" spans="1:13" x14ac:dyDescent="0.15">
      <c r="A28" s="1" t="s">
        <v>53</v>
      </c>
      <c r="B28" s="1" t="s">
        <v>1</v>
      </c>
      <c r="D28" s="1" t="s">
        <v>3</v>
      </c>
      <c r="F2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28" s="5">
        <v>20</v>
      </c>
      <c r="H28" s="5">
        <v>0</v>
      </c>
      <c r="I28" s="5">
        <v>8</v>
      </c>
      <c r="K28" s="5" t="str">
        <f>料金tbl[[#This Row],[自治体名]]&amp;"_"&amp;料金tbl[[#This Row],[料金区分]]&amp;料金tbl[[#This Row],[目的コード]]&amp;"_"&amp;料金tbl[[#This Row],[使用区分１]]</f>
        <v>大竹市（改正）_基本2_20</v>
      </c>
      <c r="M28" s="9">
        <v>1211.0999999999999</v>
      </c>
    </row>
    <row r="29" spans="1:13" x14ac:dyDescent="0.15">
      <c r="A29" s="1" t="s">
        <v>53</v>
      </c>
      <c r="B29" s="1" t="s">
        <v>1</v>
      </c>
      <c r="D29" s="1" t="s">
        <v>3</v>
      </c>
      <c r="F2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29" s="5">
        <v>25</v>
      </c>
      <c r="H29" s="5">
        <v>0</v>
      </c>
      <c r="I29" s="5">
        <v>8</v>
      </c>
      <c r="K29" s="5" t="str">
        <f>料金tbl[[#This Row],[自治体名]]&amp;"_"&amp;料金tbl[[#This Row],[料金区分]]&amp;料金tbl[[#This Row],[目的コード]]&amp;"_"&amp;料金tbl[[#This Row],[使用区分１]]</f>
        <v>大竹市（改正）_基本2_25</v>
      </c>
      <c r="M29" s="9">
        <v>1227.5999999999999</v>
      </c>
    </row>
    <row r="30" spans="1:13" x14ac:dyDescent="0.15">
      <c r="A30" s="1" t="s">
        <v>53</v>
      </c>
      <c r="B30" s="1" t="s">
        <v>1</v>
      </c>
      <c r="D30" s="1" t="s">
        <v>3</v>
      </c>
      <c r="F3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30" s="5">
        <v>40</v>
      </c>
      <c r="H30" s="5">
        <v>0</v>
      </c>
      <c r="I30" s="5">
        <v>8</v>
      </c>
      <c r="K30" s="5" t="str">
        <f>料金tbl[[#This Row],[自治体名]]&amp;"_"&amp;料金tbl[[#This Row],[料金区分]]&amp;料金tbl[[#This Row],[目的コード]]&amp;"_"&amp;料金tbl[[#This Row],[使用区分１]]</f>
        <v>大竹市（改正）_基本2_40</v>
      </c>
      <c r="M30" s="9">
        <v>1415.7</v>
      </c>
    </row>
    <row r="31" spans="1:13" x14ac:dyDescent="0.15">
      <c r="A31" s="1" t="s">
        <v>53</v>
      </c>
      <c r="B31" s="1" t="s">
        <v>1</v>
      </c>
      <c r="D31" s="1" t="s">
        <v>3</v>
      </c>
      <c r="F3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31" s="5">
        <v>50</v>
      </c>
      <c r="H31" s="5">
        <v>0</v>
      </c>
      <c r="I31" s="5">
        <v>8</v>
      </c>
      <c r="K31" s="5" t="str">
        <f>料金tbl[[#This Row],[自治体名]]&amp;"_"&amp;料金tbl[[#This Row],[料金区分]]&amp;料金tbl[[#This Row],[目的コード]]&amp;"_"&amp;料金tbl[[#This Row],[使用区分１]]</f>
        <v>大竹市（改正）_基本2_50</v>
      </c>
      <c r="M31" s="9">
        <v>2827.0000000000005</v>
      </c>
    </row>
    <row r="32" spans="1:13" x14ac:dyDescent="0.15">
      <c r="A32" s="1" t="s">
        <v>53</v>
      </c>
      <c r="B32" s="1" t="s">
        <v>1</v>
      </c>
      <c r="D32" s="1" t="s">
        <v>3</v>
      </c>
      <c r="F3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32" s="5">
        <v>75</v>
      </c>
      <c r="H32" s="5">
        <v>0</v>
      </c>
      <c r="I32" s="5">
        <v>8</v>
      </c>
      <c r="K32" s="5" t="str">
        <f>料金tbl[[#This Row],[自治体名]]&amp;"_"&amp;料金tbl[[#This Row],[料金区分]]&amp;料金tbl[[#This Row],[目的コード]]&amp;"_"&amp;料金tbl[[#This Row],[使用区分１]]</f>
        <v>大竹市（改正）_基本2_75</v>
      </c>
      <c r="M32" s="9">
        <v>3289.0000000000005</v>
      </c>
    </row>
    <row r="33" spans="1:13" x14ac:dyDescent="0.15">
      <c r="A33" s="1" t="s">
        <v>53</v>
      </c>
      <c r="B33" s="1" t="s">
        <v>1</v>
      </c>
      <c r="D33" s="1" t="s">
        <v>3</v>
      </c>
      <c r="F3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33" s="5">
        <v>100</v>
      </c>
      <c r="H33" s="5">
        <v>0</v>
      </c>
      <c r="I33" s="5">
        <v>8</v>
      </c>
      <c r="K33" s="5" t="str">
        <f>料金tbl[[#This Row],[自治体名]]&amp;"_"&amp;料金tbl[[#This Row],[料金区分]]&amp;料金tbl[[#This Row],[目的コード]]&amp;"_"&amp;料金tbl[[#This Row],[使用区分１]]</f>
        <v>大竹市（改正）_基本2_100</v>
      </c>
      <c r="M33" s="9">
        <v>3850.0000000000005</v>
      </c>
    </row>
    <row r="34" spans="1:13" x14ac:dyDescent="0.15">
      <c r="A34" s="1" t="s">
        <v>53</v>
      </c>
      <c r="B34" s="1" t="s">
        <v>1</v>
      </c>
      <c r="D34" s="1" t="s">
        <v>3</v>
      </c>
      <c r="F3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G34" s="5">
        <v>150</v>
      </c>
      <c r="H34" s="5">
        <v>0</v>
      </c>
      <c r="I34" s="5">
        <v>8</v>
      </c>
      <c r="K34" s="5" t="str">
        <f>料金tbl[[#This Row],[自治体名]]&amp;"_"&amp;料金tbl[[#This Row],[料金区分]]&amp;料金tbl[[#This Row],[目的コード]]&amp;"_"&amp;料金tbl[[#This Row],[使用区分１]]</f>
        <v>大竹市（改正）_基本2_150</v>
      </c>
      <c r="M34" s="9">
        <v>5896.0000000000009</v>
      </c>
    </row>
    <row r="35" spans="1:13" x14ac:dyDescent="0.15">
      <c r="A35" s="1" t="s">
        <v>53</v>
      </c>
      <c r="B35" s="1" t="s">
        <v>8</v>
      </c>
      <c r="D35" s="1" t="s">
        <v>3</v>
      </c>
      <c r="F3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35" s="5">
        <v>8</v>
      </c>
      <c r="I35" s="5">
        <v>20</v>
      </c>
      <c r="L35" s="5" t="str">
        <f>料金tbl[[#This Row],[自治体名]]&amp;"_"&amp;料金tbl[[#This Row],[料金区分]]&amp;料金tbl[[#This Row],[目的コード]]&amp;"_"&amp;COUNTIFS($A$3:A35,料金tbl[[#This Row],[自治体名]],$B$3:B35,料金tbl[[#This Row],[料金区分]],$F$3:F35,料金tbl[[#This Row],[目的コード]])</f>
        <v>大竹市（改正）_従量2_1</v>
      </c>
      <c r="M35" s="9">
        <v>110</v>
      </c>
    </row>
    <row r="36" spans="1:13" x14ac:dyDescent="0.15">
      <c r="A36" s="1" t="s">
        <v>53</v>
      </c>
      <c r="B36" s="1" t="s">
        <v>8</v>
      </c>
      <c r="D36" s="1" t="s">
        <v>3</v>
      </c>
      <c r="F3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36" s="5">
        <v>20</v>
      </c>
      <c r="I36" s="5">
        <v>99999</v>
      </c>
      <c r="L36" s="5" t="str">
        <f>料金tbl[[#This Row],[自治体名]]&amp;"_"&amp;料金tbl[[#This Row],[料金区分]]&amp;料金tbl[[#This Row],[目的コード]]&amp;"_"&amp;COUNTIFS($A$3:A36,料金tbl[[#This Row],[自治体名]],$B$3:B36,料金tbl[[#This Row],[料金区分]],$F$3:F36,料金tbl[[#This Row],[目的コード]])</f>
        <v>大竹市（改正）_従量2_2</v>
      </c>
      <c r="M36" s="3">
        <v>198</v>
      </c>
    </row>
    <row r="37" spans="1:13" x14ac:dyDescent="0.15">
      <c r="A37" s="1" t="s">
        <v>53</v>
      </c>
      <c r="B37" s="1" t="s">
        <v>1</v>
      </c>
      <c r="E37" s="1" t="s">
        <v>31</v>
      </c>
      <c r="F3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37" s="5">
        <v>13</v>
      </c>
      <c r="H37" s="5">
        <v>0</v>
      </c>
      <c r="I37" s="5">
        <v>200</v>
      </c>
      <c r="K37" s="5" t="str">
        <f>料金tbl[[#This Row],[自治体名]]&amp;"_"&amp;料金tbl[[#This Row],[料金区分]]&amp;料金tbl[[#This Row],[目的コード]]&amp;"_"&amp;料金tbl[[#This Row],[使用区分１]]</f>
        <v>大竹市（改正）_基本3_13</v>
      </c>
      <c r="M37" s="3">
        <v>29540.5</v>
      </c>
    </row>
    <row r="38" spans="1:13" x14ac:dyDescent="0.15">
      <c r="A38" s="1" t="s">
        <v>53</v>
      </c>
      <c r="B38" s="1" t="s">
        <v>1</v>
      </c>
      <c r="E38" s="1" t="s">
        <v>31</v>
      </c>
      <c r="F3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38" s="5">
        <v>20</v>
      </c>
      <c r="H38" s="5">
        <v>0</v>
      </c>
      <c r="I38" s="5">
        <v>200</v>
      </c>
      <c r="K38" s="5" t="str">
        <f>料金tbl[[#This Row],[自治体名]]&amp;"_"&amp;料金tbl[[#This Row],[料金区分]]&amp;料金tbl[[#This Row],[目的コード]]&amp;"_"&amp;料金tbl[[#This Row],[使用区分１]]</f>
        <v>大竹市（改正）_基本3_20</v>
      </c>
      <c r="M38" s="3">
        <v>29601</v>
      </c>
    </row>
    <row r="39" spans="1:13" x14ac:dyDescent="0.15">
      <c r="A39" s="1" t="s">
        <v>53</v>
      </c>
      <c r="B39" s="1" t="s">
        <v>1</v>
      </c>
      <c r="E39" s="1" t="s">
        <v>31</v>
      </c>
      <c r="F3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39" s="5">
        <v>25</v>
      </c>
      <c r="H39" s="5">
        <v>0</v>
      </c>
      <c r="I39" s="5">
        <v>200</v>
      </c>
      <c r="K39" s="5" t="str">
        <f>料金tbl[[#This Row],[自治体名]]&amp;"_"&amp;料金tbl[[#This Row],[料金区分]]&amp;料金tbl[[#This Row],[目的コード]]&amp;"_"&amp;料金tbl[[#This Row],[使用区分１]]</f>
        <v>大竹市（改正）_基本3_25</v>
      </c>
      <c r="M39" s="3">
        <v>29612</v>
      </c>
    </row>
    <row r="40" spans="1:13" x14ac:dyDescent="0.15">
      <c r="A40" s="1" t="s">
        <v>53</v>
      </c>
      <c r="B40" s="1" t="s">
        <v>1</v>
      </c>
      <c r="E40" s="1" t="s">
        <v>31</v>
      </c>
      <c r="F4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40" s="5">
        <v>40</v>
      </c>
      <c r="H40" s="5">
        <v>0</v>
      </c>
      <c r="I40" s="5">
        <v>200</v>
      </c>
      <c r="K40" s="5" t="str">
        <f>料金tbl[[#This Row],[自治体名]]&amp;"_"&amp;料金tbl[[#This Row],[料金区分]]&amp;料金tbl[[#This Row],[目的コード]]&amp;"_"&amp;料金tbl[[#This Row],[使用区分１]]</f>
        <v>大竹市（改正）_基本3_40</v>
      </c>
      <c r="M40" s="3">
        <v>29733</v>
      </c>
    </row>
    <row r="41" spans="1:13" x14ac:dyDescent="0.15">
      <c r="A41" s="1" t="s">
        <v>53</v>
      </c>
      <c r="B41" s="1" t="s">
        <v>1</v>
      </c>
      <c r="E41" s="1" t="s">
        <v>31</v>
      </c>
      <c r="F4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41" s="5">
        <v>50</v>
      </c>
      <c r="H41" s="5">
        <v>0</v>
      </c>
      <c r="I41" s="5">
        <v>200</v>
      </c>
      <c r="K41" s="5" t="str">
        <f>料金tbl[[#This Row],[自治体名]]&amp;"_"&amp;料金tbl[[#This Row],[料金区分]]&amp;料金tbl[[#This Row],[目的コード]]&amp;"_"&amp;料金tbl[[#This Row],[使用区分１]]</f>
        <v>大竹市（改正）_基本3_50</v>
      </c>
      <c r="M41" s="3">
        <v>30888</v>
      </c>
    </row>
    <row r="42" spans="1:13" x14ac:dyDescent="0.15">
      <c r="A42" s="1" t="s">
        <v>53</v>
      </c>
      <c r="B42" s="1" t="s">
        <v>1</v>
      </c>
      <c r="E42" s="1" t="s">
        <v>31</v>
      </c>
      <c r="F4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42" s="5">
        <v>75</v>
      </c>
      <c r="H42" s="5">
        <v>0</v>
      </c>
      <c r="I42" s="5">
        <v>200</v>
      </c>
      <c r="K42" s="5" t="str">
        <f>料金tbl[[#This Row],[自治体名]]&amp;"_"&amp;料金tbl[[#This Row],[料金区分]]&amp;料金tbl[[#This Row],[目的コード]]&amp;"_"&amp;料金tbl[[#This Row],[使用区分１]]</f>
        <v>大竹市（改正）_基本3_75</v>
      </c>
      <c r="M42" s="3">
        <v>31317</v>
      </c>
    </row>
    <row r="43" spans="1:13" x14ac:dyDescent="0.15">
      <c r="A43" s="1" t="s">
        <v>53</v>
      </c>
      <c r="B43" s="1" t="s">
        <v>1</v>
      </c>
      <c r="E43" s="1" t="s">
        <v>31</v>
      </c>
      <c r="F4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43" s="5">
        <v>100</v>
      </c>
      <c r="H43" s="5">
        <v>0</v>
      </c>
      <c r="I43" s="5">
        <v>200</v>
      </c>
      <c r="K43" s="5" t="str">
        <f>料金tbl[[#This Row],[自治体名]]&amp;"_"&amp;料金tbl[[#This Row],[料金区分]]&amp;料金tbl[[#This Row],[目的コード]]&amp;"_"&amp;料金tbl[[#This Row],[使用区分１]]</f>
        <v>大竹市（改正）_基本3_100</v>
      </c>
      <c r="M43" s="3">
        <v>31823</v>
      </c>
    </row>
    <row r="44" spans="1:13" x14ac:dyDescent="0.15">
      <c r="A44" s="1" t="s">
        <v>53</v>
      </c>
      <c r="B44" s="1" t="s">
        <v>1</v>
      </c>
      <c r="E44" s="1" t="s">
        <v>31</v>
      </c>
      <c r="F4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G44" s="5">
        <v>150</v>
      </c>
      <c r="H44" s="5">
        <v>0</v>
      </c>
      <c r="I44" s="5">
        <v>200</v>
      </c>
      <c r="K44" s="5" t="str">
        <f>料金tbl[[#This Row],[自治体名]]&amp;"_"&amp;料金tbl[[#This Row],[料金区分]]&amp;料金tbl[[#This Row],[目的コード]]&amp;"_"&amp;料金tbl[[#This Row],[使用区分１]]</f>
        <v>大竹市（改正）_基本3_150</v>
      </c>
      <c r="M44" s="3">
        <v>33781</v>
      </c>
    </row>
    <row r="45" spans="1:13" x14ac:dyDescent="0.15">
      <c r="A45" s="1" t="s">
        <v>53</v>
      </c>
      <c r="B45" s="1" t="s">
        <v>8</v>
      </c>
      <c r="E45" s="1" t="s">
        <v>31</v>
      </c>
      <c r="F4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45" s="5">
        <v>200</v>
      </c>
      <c r="I45" s="5">
        <v>1000</v>
      </c>
      <c r="L45" s="5" t="str">
        <f>料金tbl[[#This Row],[自治体名]]&amp;"_"&amp;料金tbl[[#This Row],[料金区分]]&amp;料金tbl[[#This Row],[目的コード]]&amp;"_"&amp;COUNTIFS($A$3:A45,料金tbl[[#This Row],[自治体名]],$B$3:B45,料金tbl[[#This Row],[料金区分]],$F$3:F45,料金tbl[[#This Row],[目的コード]])</f>
        <v>大竹市（改正）_従量3_1</v>
      </c>
      <c r="M45" s="3">
        <v>203.5</v>
      </c>
    </row>
    <row r="46" spans="1:13" x14ac:dyDescent="0.15">
      <c r="A46" s="1" t="s">
        <v>53</v>
      </c>
      <c r="B46" s="1" t="s">
        <v>8</v>
      </c>
      <c r="E46" s="1" t="s">
        <v>31</v>
      </c>
      <c r="F4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46" s="5">
        <v>1000</v>
      </c>
      <c r="I46" s="5">
        <v>99999</v>
      </c>
      <c r="L46" s="5" t="str">
        <f>料金tbl[[#This Row],[自治体名]]&amp;"_"&amp;料金tbl[[#This Row],[料金区分]]&amp;料金tbl[[#This Row],[目的コード]]&amp;"_"&amp;COUNTIFS($A$3:A46,料金tbl[[#This Row],[自治体名]],$B$3:B46,料金tbl[[#This Row],[料金区分]],$F$3:F46,料金tbl[[#This Row],[目的コード]])</f>
        <v>大竹市（改正）_従量3_2</v>
      </c>
      <c r="M46" s="3">
        <v>211.2</v>
      </c>
    </row>
    <row r="47" spans="1:13" x14ac:dyDescent="0.15">
      <c r="A47" s="1" t="s">
        <v>0</v>
      </c>
      <c r="B47" s="1" t="s">
        <v>1</v>
      </c>
      <c r="C47" s="1" t="s">
        <v>2</v>
      </c>
      <c r="D47" s="1" t="s">
        <v>3</v>
      </c>
      <c r="E47" s="1" t="s">
        <v>31</v>
      </c>
      <c r="F4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47" s="1">
        <v>13</v>
      </c>
      <c r="K47" s="5" t="str">
        <f>料金tbl[[#This Row],[自治体名]]&amp;"_"&amp;料金tbl[[#This Row],[料金区分]]&amp;料金tbl[[#This Row],[目的コード]]&amp;"_"&amp;料金tbl[[#This Row],[使用区分１]]</f>
        <v>広島市_基本6_13</v>
      </c>
      <c r="M47" s="3">
        <v>760</v>
      </c>
    </row>
    <row r="48" spans="1:13" x14ac:dyDescent="0.15">
      <c r="A48" s="1" t="s">
        <v>0</v>
      </c>
      <c r="B48" s="1" t="s">
        <v>1</v>
      </c>
      <c r="C48" s="1" t="s">
        <v>2</v>
      </c>
      <c r="D48" s="1" t="s">
        <v>3</v>
      </c>
      <c r="E48" s="1" t="s">
        <v>31</v>
      </c>
      <c r="F4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48" s="1">
        <v>20</v>
      </c>
      <c r="K48" s="5" t="str">
        <f>料金tbl[[#This Row],[自治体名]]&amp;"_"&amp;料金tbl[[#This Row],[料金区分]]&amp;料金tbl[[#This Row],[目的コード]]&amp;"_"&amp;料金tbl[[#This Row],[使用区分１]]</f>
        <v>広島市_基本6_20</v>
      </c>
      <c r="M48" s="3">
        <v>810</v>
      </c>
    </row>
    <row r="49" spans="1:13" x14ac:dyDescent="0.15">
      <c r="A49" s="1" t="s">
        <v>0</v>
      </c>
      <c r="B49" s="1" t="s">
        <v>1</v>
      </c>
      <c r="C49" s="1" t="s">
        <v>2</v>
      </c>
      <c r="D49" s="1" t="s">
        <v>3</v>
      </c>
      <c r="E49" s="1" t="s">
        <v>31</v>
      </c>
      <c r="F4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49" s="1">
        <v>25</v>
      </c>
      <c r="K49" s="5" t="str">
        <f>料金tbl[[#This Row],[自治体名]]&amp;"_"&amp;料金tbl[[#This Row],[料金区分]]&amp;料金tbl[[#This Row],[目的コード]]&amp;"_"&amp;料金tbl[[#This Row],[使用区分１]]</f>
        <v>広島市_基本6_25</v>
      </c>
      <c r="M49" s="3">
        <v>860</v>
      </c>
    </row>
    <row r="50" spans="1:13" x14ac:dyDescent="0.15">
      <c r="A50" s="1" t="s">
        <v>0</v>
      </c>
      <c r="B50" s="1" t="s">
        <v>1</v>
      </c>
      <c r="C50" s="1" t="s">
        <v>2</v>
      </c>
      <c r="D50" s="1" t="s">
        <v>3</v>
      </c>
      <c r="E50" s="1" t="s">
        <v>31</v>
      </c>
      <c r="F5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0" s="1">
        <v>40</v>
      </c>
      <c r="K50" s="5" t="str">
        <f>料金tbl[[#This Row],[自治体名]]&amp;"_"&amp;料金tbl[[#This Row],[料金区分]]&amp;料金tbl[[#This Row],[目的コード]]&amp;"_"&amp;料金tbl[[#This Row],[使用区分１]]</f>
        <v>広島市_基本6_40</v>
      </c>
      <c r="M50" s="3">
        <v>1150</v>
      </c>
    </row>
    <row r="51" spans="1:13" x14ac:dyDescent="0.15">
      <c r="A51" s="1" t="s">
        <v>0</v>
      </c>
      <c r="B51" s="1" t="s">
        <v>1</v>
      </c>
      <c r="C51" s="1" t="s">
        <v>2</v>
      </c>
      <c r="D51" s="1" t="s">
        <v>3</v>
      </c>
      <c r="E51" s="1" t="s">
        <v>31</v>
      </c>
      <c r="F5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1" s="1">
        <v>50</v>
      </c>
      <c r="K51" s="5" t="str">
        <f>料金tbl[[#This Row],[自治体名]]&amp;"_"&amp;料金tbl[[#This Row],[料金区分]]&amp;料金tbl[[#This Row],[目的コード]]&amp;"_"&amp;料金tbl[[#This Row],[使用区分１]]</f>
        <v>広島市_基本6_50</v>
      </c>
      <c r="M51" s="3">
        <v>2375</v>
      </c>
    </row>
    <row r="52" spans="1:13" x14ac:dyDescent="0.15">
      <c r="A52" s="1" t="s">
        <v>0</v>
      </c>
      <c r="B52" s="1" t="s">
        <v>1</v>
      </c>
      <c r="C52" s="1" t="s">
        <v>2</v>
      </c>
      <c r="D52" s="1" t="s">
        <v>3</v>
      </c>
      <c r="E52" s="1" t="s">
        <v>31</v>
      </c>
      <c r="F5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2" s="1">
        <v>75</v>
      </c>
      <c r="K52" s="5" t="str">
        <f>料金tbl[[#This Row],[自治体名]]&amp;"_"&amp;料金tbl[[#This Row],[料金区分]]&amp;料金tbl[[#This Row],[目的コード]]&amp;"_"&amp;料金tbl[[#This Row],[使用区分１]]</f>
        <v>広島市_基本6_75</v>
      </c>
      <c r="M52" s="3">
        <v>2925</v>
      </c>
    </row>
    <row r="53" spans="1:13" x14ac:dyDescent="0.15">
      <c r="A53" s="1" t="s">
        <v>0</v>
      </c>
      <c r="B53" s="1" t="s">
        <v>1</v>
      </c>
      <c r="C53" s="1" t="s">
        <v>2</v>
      </c>
      <c r="D53" s="1" t="s">
        <v>3</v>
      </c>
      <c r="E53" s="1" t="s">
        <v>31</v>
      </c>
      <c r="F5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3" s="1">
        <v>100</v>
      </c>
      <c r="K53" s="5" t="str">
        <f>料金tbl[[#This Row],[自治体名]]&amp;"_"&amp;料金tbl[[#This Row],[料金区分]]&amp;料金tbl[[#This Row],[目的コード]]&amp;"_"&amp;料金tbl[[#This Row],[使用区分１]]</f>
        <v>広島市_基本6_100</v>
      </c>
      <c r="M53" s="3">
        <v>3540</v>
      </c>
    </row>
    <row r="54" spans="1:13" x14ac:dyDescent="0.15">
      <c r="A54" s="1" t="s">
        <v>0</v>
      </c>
      <c r="B54" s="1" t="s">
        <v>1</v>
      </c>
      <c r="C54" s="1" t="s">
        <v>2</v>
      </c>
      <c r="D54" s="1" t="s">
        <v>3</v>
      </c>
      <c r="E54" s="1" t="s">
        <v>31</v>
      </c>
      <c r="F5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4" s="1">
        <v>150</v>
      </c>
      <c r="K54" s="5" t="str">
        <f>料金tbl[[#This Row],[自治体名]]&amp;"_"&amp;料金tbl[[#This Row],[料金区分]]&amp;料金tbl[[#This Row],[目的コード]]&amp;"_"&amp;料金tbl[[#This Row],[使用区分１]]</f>
        <v>広島市_基本6_150</v>
      </c>
      <c r="M54" s="3">
        <v>5325</v>
      </c>
    </row>
    <row r="55" spans="1:13" x14ac:dyDescent="0.15">
      <c r="A55" s="1" t="s">
        <v>0</v>
      </c>
      <c r="B55" s="1" t="s">
        <v>1</v>
      </c>
      <c r="C55" s="1" t="s">
        <v>2</v>
      </c>
      <c r="D55" s="1" t="s">
        <v>3</v>
      </c>
      <c r="E55" s="1" t="s">
        <v>31</v>
      </c>
      <c r="F5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5" s="1">
        <v>200</v>
      </c>
      <c r="K55" s="5" t="str">
        <f>料金tbl[[#This Row],[自治体名]]&amp;"_"&amp;料金tbl[[#This Row],[料金区分]]&amp;料金tbl[[#This Row],[目的コード]]&amp;"_"&amp;料金tbl[[#This Row],[使用区分１]]</f>
        <v>広島市_基本6_200</v>
      </c>
      <c r="M55" s="3">
        <v>6880</v>
      </c>
    </row>
    <row r="56" spans="1:13" x14ac:dyDescent="0.15">
      <c r="A56" s="1" t="s">
        <v>0</v>
      </c>
      <c r="B56" s="1" t="s">
        <v>1</v>
      </c>
      <c r="C56" s="1" t="s">
        <v>2</v>
      </c>
      <c r="D56" s="1" t="s">
        <v>3</v>
      </c>
      <c r="E56" s="1" t="s">
        <v>31</v>
      </c>
      <c r="F5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6" s="1">
        <v>250</v>
      </c>
      <c r="K56" s="5" t="str">
        <f>料金tbl[[#This Row],[自治体名]]&amp;"_"&amp;料金tbl[[#This Row],[料金区分]]&amp;料金tbl[[#This Row],[目的コード]]&amp;"_"&amp;料金tbl[[#This Row],[使用区分１]]</f>
        <v>広島市_基本6_250</v>
      </c>
      <c r="M56" s="3">
        <v>10170</v>
      </c>
    </row>
    <row r="57" spans="1:13" x14ac:dyDescent="0.15">
      <c r="A57" s="1" t="s">
        <v>0</v>
      </c>
      <c r="B57" s="1" t="s">
        <v>1</v>
      </c>
      <c r="C57" s="1" t="s">
        <v>2</v>
      </c>
      <c r="D57" s="1" t="s">
        <v>3</v>
      </c>
      <c r="E57" s="1" t="s">
        <v>31</v>
      </c>
      <c r="F5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57" s="1">
        <v>300</v>
      </c>
      <c r="K57" s="5" t="str">
        <f>料金tbl[[#This Row],[自治体名]]&amp;"_"&amp;料金tbl[[#This Row],[料金区分]]&amp;料金tbl[[#This Row],[目的コード]]&amp;"_"&amp;料金tbl[[#This Row],[使用区分１]]</f>
        <v>広島市_基本6_300</v>
      </c>
      <c r="M57" s="3">
        <v>14555</v>
      </c>
    </row>
    <row r="58" spans="1:13" x14ac:dyDescent="0.15">
      <c r="A58" s="1" t="s">
        <v>0</v>
      </c>
      <c r="B58" s="1" t="s">
        <v>8</v>
      </c>
      <c r="C58" s="1" t="s">
        <v>2</v>
      </c>
      <c r="F5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58" s="5">
        <v>0</v>
      </c>
      <c r="I58" s="5">
        <v>10</v>
      </c>
      <c r="L58" s="5" t="str">
        <f>料金tbl[[#This Row],[自治体名]]&amp;"_"&amp;料金tbl[[#This Row],[料金区分]]&amp;料金tbl[[#This Row],[目的コード]]&amp;"_"&amp;COUNTIFS($A$3:A58,料金tbl[[#This Row],[自治体名]],$B$3:B58,料金tbl[[#This Row],[料金区分]],$F$3:F58,料金tbl[[#This Row],[目的コード]])</f>
        <v>広島市_従量1_1</v>
      </c>
      <c r="M58" s="3">
        <v>5</v>
      </c>
    </row>
    <row r="59" spans="1:13" x14ac:dyDescent="0.15">
      <c r="A59" s="1" t="s">
        <v>0</v>
      </c>
      <c r="B59" s="1" t="s">
        <v>8</v>
      </c>
      <c r="C59" s="1" t="s">
        <v>2</v>
      </c>
      <c r="F5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59" s="5">
        <v>10</v>
      </c>
      <c r="I59" s="5">
        <v>15</v>
      </c>
      <c r="L59" s="5" t="str">
        <f>料金tbl[[#This Row],[自治体名]]&amp;"_"&amp;料金tbl[[#This Row],[料金区分]]&amp;料金tbl[[#This Row],[目的コード]]&amp;"_"&amp;COUNTIFS($A$3:A59,料金tbl[[#This Row],[自治体名]],$B$3:B59,料金tbl[[#This Row],[料金区分]],$F$3:F59,料金tbl[[#This Row],[目的コード]])</f>
        <v>広島市_従量1_2</v>
      </c>
      <c r="M59" s="3">
        <v>106</v>
      </c>
    </row>
    <row r="60" spans="1:13" x14ac:dyDescent="0.15">
      <c r="A60" s="1" t="s">
        <v>0</v>
      </c>
      <c r="B60" s="1" t="s">
        <v>8</v>
      </c>
      <c r="C60" s="1" t="s">
        <v>2</v>
      </c>
      <c r="F6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60" s="5">
        <v>15</v>
      </c>
      <c r="I60" s="5">
        <v>20</v>
      </c>
      <c r="L60" s="5" t="str">
        <f>料金tbl[[#This Row],[自治体名]]&amp;"_"&amp;料金tbl[[#This Row],[料金区分]]&amp;料金tbl[[#This Row],[目的コード]]&amp;"_"&amp;COUNTIFS($A$3:A60,料金tbl[[#This Row],[自治体名]],$B$3:B60,料金tbl[[#This Row],[料金区分]],$F$3:F60,料金tbl[[#This Row],[目的コード]])</f>
        <v>広島市_従量1_3</v>
      </c>
      <c r="M60" s="3">
        <v>168</v>
      </c>
    </row>
    <row r="61" spans="1:13" x14ac:dyDescent="0.15">
      <c r="A61" s="1" t="s">
        <v>0</v>
      </c>
      <c r="B61" s="1" t="s">
        <v>8</v>
      </c>
      <c r="C61" s="1" t="s">
        <v>2</v>
      </c>
      <c r="F6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61" s="5">
        <v>20</v>
      </c>
      <c r="I61" s="5">
        <v>40</v>
      </c>
      <c r="L61" s="5" t="str">
        <f>料金tbl[[#This Row],[自治体名]]&amp;"_"&amp;料金tbl[[#This Row],[料金区分]]&amp;料金tbl[[#This Row],[目的コード]]&amp;"_"&amp;COUNTIFS($A$3:A61,料金tbl[[#This Row],[自治体名]],$B$3:B61,料金tbl[[#This Row],[料金区分]],$F$3:F61,料金tbl[[#This Row],[目的コード]])</f>
        <v>広島市_従量1_4</v>
      </c>
      <c r="M61" s="3">
        <v>203</v>
      </c>
    </row>
    <row r="62" spans="1:13" x14ac:dyDescent="0.15">
      <c r="A62" s="1" t="s">
        <v>0</v>
      </c>
      <c r="B62" s="1" t="s">
        <v>8</v>
      </c>
      <c r="C62" s="1" t="s">
        <v>2</v>
      </c>
      <c r="F6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62" s="5">
        <v>40</v>
      </c>
      <c r="I62" s="5">
        <v>100</v>
      </c>
      <c r="L62" s="5" t="str">
        <f>料金tbl[[#This Row],[自治体名]]&amp;"_"&amp;料金tbl[[#This Row],[料金区分]]&amp;料金tbl[[#This Row],[目的コード]]&amp;"_"&amp;COUNTIFS($A$3:A62,料金tbl[[#This Row],[自治体名]],$B$3:B62,料金tbl[[#This Row],[料金区分]],$F$3:F62,料金tbl[[#This Row],[目的コード]])</f>
        <v>広島市_従量1_5</v>
      </c>
      <c r="M62" s="3">
        <v>229</v>
      </c>
    </row>
    <row r="63" spans="1:13" x14ac:dyDescent="0.15">
      <c r="A63" s="1" t="s">
        <v>0</v>
      </c>
      <c r="B63" s="1" t="s">
        <v>8</v>
      </c>
      <c r="C63" s="1" t="s">
        <v>2</v>
      </c>
      <c r="F6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63" s="5">
        <v>100</v>
      </c>
      <c r="I63" s="5">
        <v>99999</v>
      </c>
      <c r="L63" s="5" t="str">
        <f>料金tbl[[#This Row],[自治体名]]&amp;"_"&amp;料金tbl[[#This Row],[料金区分]]&amp;料金tbl[[#This Row],[目的コード]]&amp;"_"&amp;COUNTIFS($A$3:A63,料金tbl[[#This Row],[自治体名]],$B$3:B63,料金tbl[[#This Row],[料金区分]],$F$3:F63,料金tbl[[#This Row],[目的コード]])</f>
        <v>広島市_従量1_6</v>
      </c>
      <c r="M63" s="3">
        <v>241</v>
      </c>
    </row>
    <row r="64" spans="1:13" x14ac:dyDescent="0.15">
      <c r="A64" s="1" t="s">
        <v>0</v>
      </c>
      <c r="B64" s="1" t="s">
        <v>8</v>
      </c>
      <c r="D64" s="1" t="s">
        <v>3</v>
      </c>
      <c r="E64" s="1" t="s">
        <v>31</v>
      </c>
      <c r="F6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4" s="5">
        <v>0</v>
      </c>
      <c r="I64" s="5">
        <v>10</v>
      </c>
      <c r="L64" s="5" t="str">
        <f>料金tbl[[#This Row],[自治体名]]&amp;"_"&amp;料金tbl[[#This Row],[料金区分]]&amp;料金tbl[[#This Row],[目的コード]]&amp;"_"&amp;COUNTIFS($A$3:A64,料金tbl[[#This Row],[自治体名]],$B$3:B64,料金tbl[[#This Row],[料金区分]],$F$3:F64,料金tbl[[#This Row],[目的コード]])</f>
        <v>広島市_従量5_1</v>
      </c>
      <c r="M64" s="3">
        <v>5</v>
      </c>
    </row>
    <row r="65" spans="1:13" x14ac:dyDescent="0.15">
      <c r="A65" s="1" t="s">
        <v>0</v>
      </c>
      <c r="B65" s="1" t="s">
        <v>8</v>
      </c>
      <c r="D65" s="1" t="s">
        <v>3</v>
      </c>
      <c r="E65" s="1" t="s">
        <v>31</v>
      </c>
      <c r="F6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5" s="5">
        <v>10</v>
      </c>
      <c r="I65" s="5">
        <v>15</v>
      </c>
      <c r="L65" s="5" t="str">
        <f>料金tbl[[#This Row],[自治体名]]&amp;"_"&amp;料金tbl[[#This Row],[料金区分]]&amp;料金tbl[[#This Row],[目的コード]]&amp;"_"&amp;COUNTIFS($A$3:A65,料金tbl[[#This Row],[自治体名]],$B$3:B65,料金tbl[[#This Row],[料金区分]],$F$3:F65,料金tbl[[#This Row],[目的コード]])</f>
        <v>広島市_従量5_2</v>
      </c>
      <c r="M65" s="3">
        <v>106</v>
      </c>
    </row>
    <row r="66" spans="1:13" x14ac:dyDescent="0.15">
      <c r="A66" s="1" t="s">
        <v>0</v>
      </c>
      <c r="B66" s="1" t="s">
        <v>8</v>
      </c>
      <c r="D66" s="1" t="s">
        <v>3</v>
      </c>
      <c r="E66" s="1" t="s">
        <v>31</v>
      </c>
      <c r="F6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6" s="5">
        <v>15</v>
      </c>
      <c r="I66" s="5">
        <v>20</v>
      </c>
      <c r="L66" s="5" t="str">
        <f>料金tbl[[#This Row],[自治体名]]&amp;"_"&amp;料金tbl[[#This Row],[料金区分]]&amp;料金tbl[[#This Row],[目的コード]]&amp;"_"&amp;COUNTIFS($A$3:A66,料金tbl[[#This Row],[自治体名]],$B$3:B66,料金tbl[[#This Row],[料金区分]],$F$3:F66,料金tbl[[#This Row],[目的コード]])</f>
        <v>広島市_従量5_3</v>
      </c>
      <c r="M66" s="3">
        <v>193</v>
      </c>
    </row>
    <row r="67" spans="1:13" x14ac:dyDescent="0.15">
      <c r="A67" s="1" t="s">
        <v>0</v>
      </c>
      <c r="B67" s="1" t="s">
        <v>8</v>
      </c>
      <c r="D67" s="1" t="s">
        <v>3</v>
      </c>
      <c r="E67" s="1" t="s">
        <v>31</v>
      </c>
      <c r="F6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7" s="5">
        <v>20</v>
      </c>
      <c r="I67" s="5">
        <v>40</v>
      </c>
      <c r="L67" s="5" t="str">
        <f>料金tbl[[#This Row],[自治体名]]&amp;"_"&amp;料金tbl[[#This Row],[料金区分]]&amp;料金tbl[[#This Row],[目的コード]]&amp;"_"&amp;COUNTIFS($A$3:A67,料金tbl[[#This Row],[自治体名]],$B$3:B67,料金tbl[[#This Row],[料金区分]],$F$3:F67,料金tbl[[#This Row],[目的コード]])</f>
        <v>広島市_従量5_4</v>
      </c>
      <c r="M67" s="3">
        <v>228</v>
      </c>
    </row>
    <row r="68" spans="1:13" x14ac:dyDescent="0.15">
      <c r="A68" s="1" t="s">
        <v>0</v>
      </c>
      <c r="B68" s="1" t="s">
        <v>8</v>
      </c>
      <c r="D68" s="1" t="s">
        <v>3</v>
      </c>
      <c r="E68" s="1" t="s">
        <v>31</v>
      </c>
      <c r="F6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8" s="5">
        <v>40</v>
      </c>
      <c r="I68" s="5">
        <v>100</v>
      </c>
      <c r="L68" s="5" t="str">
        <f>料金tbl[[#This Row],[自治体名]]&amp;"_"&amp;料金tbl[[#This Row],[料金区分]]&amp;料金tbl[[#This Row],[目的コード]]&amp;"_"&amp;COUNTIFS($A$3:A68,料金tbl[[#This Row],[自治体名]],$B$3:B68,料金tbl[[#This Row],[料金区分]],$F$3:F68,料金tbl[[#This Row],[目的コード]])</f>
        <v>広島市_従量5_5</v>
      </c>
      <c r="M68" s="3">
        <v>257</v>
      </c>
    </row>
    <row r="69" spans="1:13" x14ac:dyDescent="0.15">
      <c r="A69" s="1" t="s">
        <v>0</v>
      </c>
      <c r="B69" s="1" t="s">
        <v>8</v>
      </c>
      <c r="D69" s="1" t="s">
        <v>3</v>
      </c>
      <c r="E69" s="1" t="s">
        <v>31</v>
      </c>
      <c r="F6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69" s="5">
        <v>100</v>
      </c>
      <c r="I69" s="5">
        <v>200</v>
      </c>
      <c r="L69" s="5" t="str">
        <f>料金tbl[[#This Row],[自治体名]]&amp;"_"&amp;料金tbl[[#This Row],[料金区分]]&amp;料金tbl[[#This Row],[目的コード]]&amp;"_"&amp;COUNTIFS($A$3:A69,料金tbl[[#This Row],[自治体名]],$B$3:B69,料金tbl[[#This Row],[料金区分]],$F$3:F69,料金tbl[[#This Row],[目的コード]])</f>
        <v>広島市_従量5_6</v>
      </c>
      <c r="M69" s="3">
        <v>288</v>
      </c>
    </row>
    <row r="70" spans="1:13" x14ac:dyDescent="0.15">
      <c r="A70" s="1" t="s">
        <v>0</v>
      </c>
      <c r="B70" s="1" t="s">
        <v>8</v>
      </c>
      <c r="D70" s="1" t="s">
        <v>3</v>
      </c>
      <c r="E70" s="1" t="s">
        <v>31</v>
      </c>
      <c r="F7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70" s="5">
        <v>200</v>
      </c>
      <c r="I70" s="5">
        <v>99999</v>
      </c>
      <c r="L70" s="5" t="str">
        <f>料金tbl[[#This Row],[自治体名]]&amp;"_"&amp;料金tbl[[#This Row],[料金区分]]&amp;料金tbl[[#This Row],[目的コード]]&amp;"_"&amp;COUNTIFS($A$3:A70,料金tbl[[#This Row],[自治体名]],$B$3:B70,料金tbl[[#This Row],[料金区分]],$F$3:F70,料金tbl[[#This Row],[目的コード]])</f>
        <v>広島市_従量5_7</v>
      </c>
      <c r="M70" s="3">
        <v>316</v>
      </c>
    </row>
    <row r="71" spans="1:13" x14ac:dyDescent="0.15">
      <c r="A71" s="1" t="s">
        <v>0</v>
      </c>
      <c r="B71" s="1" t="s">
        <v>8</v>
      </c>
      <c r="C71" s="1" t="s">
        <v>4</v>
      </c>
      <c r="F7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71" s="5">
        <v>0</v>
      </c>
      <c r="I71" s="5">
        <v>10</v>
      </c>
      <c r="L71" s="5" t="str">
        <f>料金tbl[[#This Row],[自治体名]]&amp;"_"&amp;料金tbl[[#This Row],[料金区分]]&amp;料金tbl[[#This Row],[目的コード]]&amp;"_"&amp;COUNTIFS($A$3:A71,料金tbl[[#This Row],[自治体名]],$B$3:B71,料金tbl[[#This Row],[料金区分]],$F$3:F71,料金tbl[[#This Row],[目的コード]])</f>
        <v>広島市_従量7_1</v>
      </c>
      <c r="M71" s="3">
        <v>5</v>
      </c>
    </row>
    <row r="72" spans="1:13" x14ac:dyDescent="0.15">
      <c r="A72" s="1" t="s">
        <v>0</v>
      </c>
      <c r="B72" s="1" t="s">
        <v>8</v>
      </c>
      <c r="C72" s="1" t="s">
        <v>4</v>
      </c>
      <c r="F7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72" s="5">
        <v>10</v>
      </c>
      <c r="I72" s="5">
        <v>15</v>
      </c>
      <c r="L72" s="5" t="str">
        <f>料金tbl[[#This Row],[自治体名]]&amp;"_"&amp;料金tbl[[#This Row],[料金区分]]&amp;料金tbl[[#This Row],[目的コード]]&amp;"_"&amp;COUNTIFS($A$3:A72,料金tbl[[#This Row],[自治体名]],$B$3:B72,料金tbl[[#This Row],[料金区分]],$F$3:F72,料金tbl[[#This Row],[目的コード]])</f>
        <v>広島市_従量7_2</v>
      </c>
      <c r="M72" s="3">
        <v>106</v>
      </c>
    </row>
    <row r="73" spans="1:13" x14ac:dyDescent="0.15">
      <c r="A73" s="1" t="s">
        <v>0</v>
      </c>
      <c r="B73" s="1" t="s">
        <v>8</v>
      </c>
      <c r="C73" s="1" t="s">
        <v>4</v>
      </c>
      <c r="F7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73" s="5">
        <v>15</v>
      </c>
      <c r="I73" s="5">
        <v>99999</v>
      </c>
      <c r="L73" s="5" t="str">
        <f>料金tbl[[#This Row],[自治体名]]&amp;"_"&amp;料金tbl[[#This Row],[料金区分]]&amp;料金tbl[[#This Row],[目的コード]]&amp;"_"&amp;COUNTIFS($A$3:A73,料金tbl[[#This Row],[自治体名]],$B$3:B73,料金tbl[[#This Row],[料金区分]],$F$3:F73,料金tbl[[#This Row],[目的コード]])</f>
        <v>広島市_従量7_3</v>
      </c>
      <c r="M73" s="3">
        <v>62</v>
      </c>
    </row>
    <row r="74" spans="1:13" x14ac:dyDescent="0.15">
      <c r="A74" s="1" t="s">
        <v>0</v>
      </c>
      <c r="B74" s="1" t="s">
        <v>8</v>
      </c>
      <c r="C74" s="1" t="s">
        <v>5</v>
      </c>
      <c r="F7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74" s="5">
        <v>0</v>
      </c>
      <c r="I74" s="5">
        <v>10</v>
      </c>
      <c r="L74" s="5" t="str">
        <f>料金tbl[[#This Row],[自治体名]]&amp;"_"&amp;料金tbl[[#This Row],[料金区分]]&amp;料金tbl[[#This Row],[目的コード]]&amp;"_"&amp;COUNTIFS($A$3:A74,料金tbl[[#This Row],[自治体名]],$B$3:B74,料金tbl[[#This Row],[料金区分]],$F$3:F74,料金tbl[[#This Row],[目的コード]])</f>
        <v>広島市_従量7_4</v>
      </c>
      <c r="M74" s="3">
        <v>5</v>
      </c>
    </row>
    <row r="75" spans="1:13" x14ac:dyDescent="0.15">
      <c r="A75" s="1" t="s">
        <v>0</v>
      </c>
      <c r="B75" s="1" t="s">
        <v>8</v>
      </c>
      <c r="C75" s="1" t="s">
        <v>5</v>
      </c>
      <c r="F7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75" s="5">
        <v>10</v>
      </c>
      <c r="I75" s="5">
        <v>99999</v>
      </c>
      <c r="L75" s="5" t="str">
        <f>料金tbl[[#This Row],[自治体名]]&amp;"_"&amp;料金tbl[[#This Row],[料金区分]]&amp;料金tbl[[#This Row],[目的コード]]&amp;"_"&amp;COUNTIFS($A$3:A75,料金tbl[[#This Row],[自治体名]],$B$3:B75,料金tbl[[#This Row],[料金区分]],$F$3:F75,料金tbl[[#This Row],[目的コード]])</f>
        <v>広島市_従量7_5</v>
      </c>
      <c r="M75" s="3">
        <v>116</v>
      </c>
    </row>
    <row r="76" spans="1:13" x14ac:dyDescent="0.15">
      <c r="A76" s="1" t="s">
        <v>6</v>
      </c>
      <c r="B76" s="1" t="s">
        <v>12</v>
      </c>
      <c r="C76" s="1" t="s">
        <v>2</v>
      </c>
      <c r="D76" s="1" t="s">
        <v>3</v>
      </c>
      <c r="E76" s="1" t="s">
        <v>31</v>
      </c>
      <c r="F7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76" s="1">
        <v>13</v>
      </c>
      <c r="J76" s="5" t="str">
        <f>料金tbl[[#This Row],[自治体名]]&amp;"_"&amp;料金tbl[[#This Row],[料金区分]]&amp;料金tbl[[#This Row],[使用区分１]]</f>
        <v>廿日市市_メーター13</v>
      </c>
      <c r="M76" s="3">
        <v>104.5</v>
      </c>
    </row>
    <row r="77" spans="1:13" x14ac:dyDescent="0.15">
      <c r="A77" s="1" t="s">
        <v>6</v>
      </c>
      <c r="B77" s="1" t="s">
        <v>12</v>
      </c>
      <c r="C77" s="1" t="s">
        <v>2</v>
      </c>
      <c r="D77" s="1" t="s">
        <v>3</v>
      </c>
      <c r="E77" s="1" t="s">
        <v>31</v>
      </c>
      <c r="F7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77" s="1">
        <v>20</v>
      </c>
      <c r="J77" s="5" t="str">
        <f>料金tbl[[#This Row],[自治体名]]&amp;"_"&amp;料金tbl[[#This Row],[料金区分]]&amp;料金tbl[[#This Row],[使用区分１]]</f>
        <v>廿日市市_メーター20</v>
      </c>
      <c r="M77" s="3">
        <v>143</v>
      </c>
    </row>
    <row r="78" spans="1:13" x14ac:dyDescent="0.15">
      <c r="A78" s="1" t="s">
        <v>6</v>
      </c>
      <c r="B78" s="1" t="s">
        <v>12</v>
      </c>
      <c r="C78" s="1" t="s">
        <v>2</v>
      </c>
      <c r="D78" s="1" t="s">
        <v>3</v>
      </c>
      <c r="E78" s="1" t="s">
        <v>31</v>
      </c>
      <c r="F7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78" s="1">
        <v>25</v>
      </c>
      <c r="J78" s="5" t="str">
        <f>料金tbl[[#This Row],[自治体名]]&amp;"_"&amp;料金tbl[[#This Row],[料金区分]]&amp;料金tbl[[#This Row],[使用区分１]]</f>
        <v>廿日市市_メーター25</v>
      </c>
      <c r="M78" s="3">
        <v>176</v>
      </c>
    </row>
    <row r="79" spans="1:13" x14ac:dyDescent="0.15">
      <c r="A79" s="1" t="s">
        <v>6</v>
      </c>
      <c r="B79" s="1" t="s">
        <v>12</v>
      </c>
      <c r="C79" s="1" t="s">
        <v>2</v>
      </c>
      <c r="D79" s="1" t="s">
        <v>3</v>
      </c>
      <c r="E79" s="1" t="s">
        <v>31</v>
      </c>
      <c r="F7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79" s="1">
        <v>40</v>
      </c>
      <c r="J79" s="5" t="str">
        <f>料金tbl[[#This Row],[自治体名]]&amp;"_"&amp;料金tbl[[#This Row],[料金区分]]&amp;料金tbl[[#This Row],[使用区分１]]</f>
        <v>廿日市市_メーター40</v>
      </c>
      <c r="M79" s="3">
        <v>401.5</v>
      </c>
    </row>
    <row r="80" spans="1:13" x14ac:dyDescent="0.15">
      <c r="A80" s="1" t="s">
        <v>6</v>
      </c>
      <c r="B80" s="1" t="s">
        <v>12</v>
      </c>
      <c r="C80" s="1" t="s">
        <v>2</v>
      </c>
      <c r="D80" s="1" t="s">
        <v>3</v>
      </c>
      <c r="E80" s="1" t="s">
        <v>31</v>
      </c>
      <c r="F8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0" s="1">
        <v>50</v>
      </c>
      <c r="J80" s="5" t="str">
        <f>料金tbl[[#This Row],[自治体名]]&amp;"_"&amp;料金tbl[[#This Row],[料金区分]]&amp;料金tbl[[#This Row],[使用区分１]]</f>
        <v>廿日市市_メーター50</v>
      </c>
      <c r="M80" s="3">
        <v>1353</v>
      </c>
    </row>
    <row r="81" spans="1:13" x14ac:dyDescent="0.15">
      <c r="A81" s="1" t="s">
        <v>6</v>
      </c>
      <c r="B81" s="1" t="s">
        <v>12</v>
      </c>
      <c r="C81" s="1" t="s">
        <v>2</v>
      </c>
      <c r="D81" s="1" t="s">
        <v>3</v>
      </c>
      <c r="E81" s="1" t="s">
        <v>31</v>
      </c>
      <c r="F8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1" s="1">
        <v>75</v>
      </c>
      <c r="J81" s="5" t="str">
        <f>料金tbl[[#This Row],[自治体名]]&amp;"_"&amp;料金tbl[[#This Row],[料金区分]]&amp;料金tbl[[#This Row],[使用区分１]]</f>
        <v>廿日市市_メーター75</v>
      </c>
      <c r="M81" s="3">
        <v>1771</v>
      </c>
    </row>
    <row r="82" spans="1:13" x14ac:dyDescent="0.15">
      <c r="A82" s="1" t="s">
        <v>6</v>
      </c>
      <c r="B82" s="1" t="s">
        <v>12</v>
      </c>
      <c r="C82" s="1" t="s">
        <v>2</v>
      </c>
      <c r="D82" s="1" t="s">
        <v>3</v>
      </c>
      <c r="E82" s="1" t="s">
        <v>31</v>
      </c>
      <c r="F8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2" s="1">
        <v>100</v>
      </c>
      <c r="J82" s="5" t="str">
        <f>料金tbl[[#This Row],[自治体名]]&amp;"_"&amp;料金tbl[[#This Row],[料金区分]]&amp;料金tbl[[#This Row],[使用区分１]]</f>
        <v>廿日市市_メーター100</v>
      </c>
      <c r="M82" s="3">
        <v>2255</v>
      </c>
    </row>
    <row r="83" spans="1:13" x14ac:dyDescent="0.15">
      <c r="A83" s="1" t="s">
        <v>6</v>
      </c>
      <c r="B83" s="1" t="s">
        <v>12</v>
      </c>
      <c r="C83" s="1" t="s">
        <v>2</v>
      </c>
      <c r="D83" s="1" t="s">
        <v>3</v>
      </c>
      <c r="E83" s="1" t="s">
        <v>31</v>
      </c>
      <c r="F8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3" s="1">
        <v>150</v>
      </c>
      <c r="J83" s="5" t="str">
        <f>料金tbl[[#This Row],[自治体名]]&amp;"_"&amp;料金tbl[[#This Row],[料金区分]]&amp;料金tbl[[#This Row],[使用区分１]]</f>
        <v>廿日市市_メーター150</v>
      </c>
      <c r="M83" s="3">
        <v>3630</v>
      </c>
    </row>
    <row r="84" spans="1:13" x14ac:dyDescent="0.15">
      <c r="A84" s="1" t="s">
        <v>6</v>
      </c>
      <c r="B84" s="1" t="s">
        <v>12</v>
      </c>
      <c r="C84" s="1" t="s">
        <v>2</v>
      </c>
      <c r="D84" s="1" t="s">
        <v>3</v>
      </c>
      <c r="E84" s="1" t="s">
        <v>31</v>
      </c>
      <c r="F8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4" s="1">
        <v>200</v>
      </c>
      <c r="J84" s="5" t="str">
        <f>料金tbl[[#This Row],[自治体名]]&amp;"_"&amp;料金tbl[[#This Row],[料金区分]]&amp;料金tbl[[#This Row],[使用区分１]]</f>
        <v>廿日市市_メーター200</v>
      </c>
      <c r="M84" s="3">
        <v>5082</v>
      </c>
    </row>
    <row r="85" spans="1:13" x14ac:dyDescent="0.15">
      <c r="A85" s="1" t="s">
        <v>6</v>
      </c>
      <c r="B85" s="1" t="s">
        <v>12</v>
      </c>
      <c r="C85" s="1" t="s">
        <v>2</v>
      </c>
      <c r="D85" s="1" t="s">
        <v>3</v>
      </c>
      <c r="E85" s="1" t="s">
        <v>31</v>
      </c>
      <c r="F8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5" s="1">
        <v>250</v>
      </c>
      <c r="J85" s="5" t="str">
        <f>料金tbl[[#This Row],[自治体名]]&amp;"_"&amp;料金tbl[[#This Row],[料金区分]]&amp;料金tbl[[#This Row],[使用区分１]]</f>
        <v>廿日市市_メーター250</v>
      </c>
      <c r="M85" s="3">
        <v>11000</v>
      </c>
    </row>
    <row r="86" spans="1:13" x14ac:dyDescent="0.15">
      <c r="A86" s="1" t="s">
        <v>6</v>
      </c>
      <c r="B86" s="1" t="s">
        <v>12</v>
      </c>
      <c r="C86" s="1" t="s">
        <v>2</v>
      </c>
      <c r="D86" s="1" t="s">
        <v>3</v>
      </c>
      <c r="E86" s="1" t="s">
        <v>31</v>
      </c>
      <c r="F8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86" s="1">
        <v>300</v>
      </c>
      <c r="J86" s="5" t="str">
        <f>料金tbl[[#This Row],[自治体名]]&amp;"_"&amp;料金tbl[[#This Row],[料金区分]]&amp;料金tbl[[#This Row],[使用区分１]]</f>
        <v>廿日市市_メーター300</v>
      </c>
      <c r="M86" s="2" t="s">
        <v>27</v>
      </c>
    </row>
    <row r="87" spans="1:13" x14ac:dyDescent="0.15">
      <c r="A87" s="1" t="s">
        <v>6</v>
      </c>
      <c r="B87" s="1" t="s">
        <v>1</v>
      </c>
      <c r="C87" s="1" t="s">
        <v>2</v>
      </c>
      <c r="D87" s="1" t="s">
        <v>3</v>
      </c>
      <c r="E87" s="1" t="s">
        <v>31</v>
      </c>
      <c r="F8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87" s="5">
        <v>0</v>
      </c>
      <c r="I87" s="5">
        <v>10</v>
      </c>
      <c r="K87" s="5" t="str">
        <f>料金tbl[[#This Row],[自治体名]]&amp;"_"&amp;料金tbl[[#This Row],[料金区分]]&amp;料金tbl[[#This Row],[目的コード]]&amp;"_"&amp;料金tbl[[#This Row],[使用区分１]]</f>
        <v>廿日市市_基本6_</v>
      </c>
      <c r="M87" s="3">
        <v>1281.5</v>
      </c>
    </row>
    <row r="88" spans="1:13" x14ac:dyDescent="0.15">
      <c r="A88" s="1" t="s">
        <v>6</v>
      </c>
      <c r="B88" s="1" t="s">
        <v>8</v>
      </c>
      <c r="C88" s="1" t="s">
        <v>2</v>
      </c>
      <c r="D88" s="1" t="s">
        <v>3</v>
      </c>
      <c r="E88" s="1" t="s">
        <v>31</v>
      </c>
      <c r="F8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88" s="5">
        <v>10</v>
      </c>
      <c r="I88" s="5">
        <v>15</v>
      </c>
      <c r="L88" s="5" t="str">
        <f>料金tbl[[#This Row],[自治体名]]&amp;"_"&amp;料金tbl[[#This Row],[料金区分]]&amp;料金tbl[[#This Row],[目的コード]]&amp;"_"&amp;COUNTIFS($A$3:A88,料金tbl[[#This Row],[自治体名]],$B$3:B88,料金tbl[[#This Row],[料金区分]],$F$3:F88,料金tbl[[#This Row],[目的コード]])</f>
        <v>廿日市市_従量6_1</v>
      </c>
      <c r="M88" s="3">
        <v>169.4</v>
      </c>
    </row>
    <row r="89" spans="1:13" x14ac:dyDescent="0.15">
      <c r="A89" s="1" t="s">
        <v>6</v>
      </c>
      <c r="B89" s="1" t="s">
        <v>8</v>
      </c>
      <c r="C89" s="1" t="s">
        <v>2</v>
      </c>
      <c r="D89" s="1" t="s">
        <v>3</v>
      </c>
      <c r="E89" s="1" t="s">
        <v>31</v>
      </c>
      <c r="F8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89" s="5">
        <v>15</v>
      </c>
      <c r="I89" s="5">
        <v>20</v>
      </c>
      <c r="L89" s="5" t="str">
        <f>料金tbl[[#This Row],[自治体名]]&amp;"_"&amp;料金tbl[[#This Row],[料金区分]]&amp;料金tbl[[#This Row],[目的コード]]&amp;"_"&amp;COUNTIFS($A$3:A89,料金tbl[[#This Row],[自治体名]],$B$3:B89,料金tbl[[#This Row],[料金区分]],$F$3:F89,料金tbl[[#This Row],[目的コード]])</f>
        <v>廿日市市_従量6_2</v>
      </c>
      <c r="M89" s="3">
        <v>209</v>
      </c>
    </row>
    <row r="90" spans="1:13" x14ac:dyDescent="0.15">
      <c r="A90" s="1" t="s">
        <v>6</v>
      </c>
      <c r="B90" s="1" t="s">
        <v>8</v>
      </c>
      <c r="C90" s="1" t="s">
        <v>2</v>
      </c>
      <c r="D90" s="1" t="s">
        <v>3</v>
      </c>
      <c r="E90" s="1" t="s">
        <v>31</v>
      </c>
      <c r="F9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90" s="5">
        <v>20</v>
      </c>
      <c r="I90" s="5">
        <v>30</v>
      </c>
      <c r="L90" s="5" t="str">
        <f>料金tbl[[#This Row],[自治体名]]&amp;"_"&amp;料金tbl[[#This Row],[料金区分]]&amp;料金tbl[[#This Row],[目的コード]]&amp;"_"&amp;COUNTIFS($A$3:A90,料金tbl[[#This Row],[自治体名]],$B$3:B90,料金tbl[[#This Row],[料金区分]],$F$3:F90,料金tbl[[#This Row],[目的コード]])</f>
        <v>廿日市市_従量6_3</v>
      </c>
      <c r="M90" s="3">
        <v>222.2</v>
      </c>
    </row>
    <row r="91" spans="1:13" x14ac:dyDescent="0.15">
      <c r="A91" s="1" t="s">
        <v>6</v>
      </c>
      <c r="B91" s="1" t="s">
        <v>8</v>
      </c>
      <c r="C91" s="1" t="s">
        <v>2</v>
      </c>
      <c r="D91" s="1" t="s">
        <v>3</v>
      </c>
      <c r="E91" s="1" t="s">
        <v>31</v>
      </c>
      <c r="F9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91" s="5">
        <v>30</v>
      </c>
      <c r="I91" s="5">
        <v>99999</v>
      </c>
      <c r="L91" s="5" t="str">
        <f>料金tbl[[#This Row],[自治体名]]&amp;"_"&amp;料金tbl[[#This Row],[料金区分]]&amp;料金tbl[[#This Row],[目的コード]]&amp;"_"&amp;COUNTIFS($A$3:A91,料金tbl[[#This Row],[自治体名]],$B$3:B91,料金tbl[[#This Row],[料金区分]],$F$3:F91,料金tbl[[#This Row],[目的コード]])</f>
        <v>廿日市市_従量6_4</v>
      </c>
      <c r="M91" s="3">
        <v>228.8</v>
      </c>
    </row>
    <row r="92" spans="1:13" x14ac:dyDescent="0.15">
      <c r="A92" s="1" t="s">
        <v>7</v>
      </c>
      <c r="B92" s="1" t="s">
        <v>12</v>
      </c>
      <c r="C92" s="1" t="s">
        <v>2</v>
      </c>
      <c r="D92" s="1" t="s">
        <v>3</v>
      </c>
      <c r="E92" s="1" t="s">
        <v>31</v>
      </c>
      <c r="F9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2" s="1">
        <v>13</v>
      </c>
      <c r="J92" s="5" t="str">
        <f>料金tbl[[#This Row],[自治体名]]&amp;"_"&amp;料金tbl[[#This Row],[料金区分]]&amp;料金tbl[[#This Row],[使用区分１]]</f>
        <v>岩国市_メーター13</v>
      </c>
      <c r="M92" s="2">
        <v>440</v>
      </c>
    </row>
    <row r="93" spans="1:13" x14ac:dyDescent="0.15">
      <c r="A93" s="1" t="s">
        <v>7</v>
      </c>
      <c r="B93" s="1" t="s">
        <v>12</v>
      </c>
      <c r="C93" s="1" t="s">
        <v>2</v>
      </c>
      <c r="D93" s="1" t="s">
        <v>3</v>
      </c>
      <c r="E93" s="1" t="s">
        <v>31</v>
      </c>
      <c r="F9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3" s="1">
        <v>20</v>
      </c>
      <c r="J93" s="5" t="str">
        <f>料金tbl[[#This Row],[自治体名]]&amp;"_"&amp;料金tbl[[#This Row],[料金区分]]&amp;料金tbl[[#This Row],[使用区分１]]</f>
        <v>岩国市_メーター20</v>
      </c>
      <c r="M93" s="2">
        <v>550</v>
      </c>
    </row>
    <row r="94" spans="1:13" x14ac:dyDescent="0.15">
      <c r="A94" s="1" t="s">
        <v>7</v>
      </c>
      <c r="B94" s="1" t="s">
        <v>12</v>
      </c>
      <c r="C94" s="1" t="s">
        <v>2</v>
      </c>
      <c r="D94" s="1" t="s">
        <v>3</v>
      </c>
      <c r="E94" s="1" t="s">
        <v>31</v>
      </c>
      <c r="F9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4" s="1">
        <v>25</v>
      </c>
      <c r="J94" s="5" t="str">
        <f>料金tbl[[#This Row],[自治体名]]&amp;"_"&amp;料金tbl[[#This Row],[料金区分]]&amp;料金tbl[[#This Row],[使用区分１]]</f>
        <v>岩国市_メーター25</v>
      </c>
      <c r="M94" s="2">
        <v>660</v>
      </c>
    </row>
    <row r="95" spans="1:13" x14ac:dyDescent="0.15">
      <c r="A95" s="1" t="s">
        <v>7</v>
      </c>
      <c r="B95" s="1" t="s">
        <v>12</v>
      </c>
      <c r="C95" s="1" t="s">
        <v>2</v>
      </c>
      <c r="D95" s="1" t="s">
        <v>3</v>
      </c>
      <c r="E95" s="1" t="s">
        <v>31</v>
      </c>
      <c r="F9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5" s="1">
        <v>30</v>
      </c>
      <c r="J95" s="5" t="str">
        <f>料金tbl[[#This Row],[自治体名]]&amp;"_"&amp;料金tbl[[#This Row],[料金区分]]&amp;料金tbl[[#This Row],[使用区分１]]</f>
        <v>岩国市_メーター30</v>
      </c>
      <c r="M95" s="2">
        <v>770</v>
      </c>
    </row>
    <row r="96" spans="1:13" x14ac:dyDescent="0.15">
      <c r="A96" s="1" t="s">
        <v>7</v>
      </c>
      <c r="B96" s="1" t="s">
        <v>12</v>
      </c>
      <c r="C96" s="1" t="s">
        <v>2</v>
      </c>
      <c r="D96" s="1" t="s">
        <v>3</v>
      </c>
      <c r="E96" s="1" t="s">
        <v>31</v>
      </c>
      <c r="F9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6" s="1">
        <v>40</v>
      </c>
      <c r="J96" s="5" t="str">
        <f>料金tbl[[#This Row],[自治体名]]&amp;"_"&amp;料金tbl[[#This Row],[料金区分]]&amp;料金tbl[[#This Row],[使用区分１]]</f>
        <v>岩国市_メーター40</v>
      </c>
      <c r="M96" s="2">
        <v>6930</v>
      </c>
    </row>
    <row r="97" spans="1:13" x14ac:dyDescent="0.15">
      <c r="A97" s="1" t="s">
        <v>7</v>
      </c>
      <c r="B97" s="1" t="s">
        <v>12</v>
      </c>
      <c r="C97" s="1" t="s">
        <v>2</v>
      </c>
      <c r="D97" s="1" t="s">
        <v>3</v>
      </c>
      <c r="E97" s="1" t="s">
        <v>31</v>
      </c>
      <c r="F9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7" s="1">
        <v>50</v>
      </c>
      <c r="J97" s="5" t="str">
        <f>料金tbl[[#This Row],[自治体名]]&amp;"_"&amp;料金tbl[[#This Row],[料金区分]]&amp;料金tbl[[#This Row],[使用区分１]]</f>
        <v>岩国市_メーター50</v>
      </c>
      <c r="M97" s="2">
        <v>10395</v>
      </c>
    </row>
    <row r="98" spans="1:13" x14ac:dyDescent="0.15">
      <c r="A98" s="1" t="s">
        <v>7</v>
      </c>
      <c r="B98" s="1" t="s">
        <v>12</v>
      </c>
      <c r="C98" s="1" t="s">
        <v>2</v>
      </c>
      <c r="D98" s="1" t="s">
        <v>3</v>
      </c>
      <c r="E98" s="1" t="s">
        <v>31</v>
      </c>
      <c r="F9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8" s="1">
        <v>75</v>
      </c>
      <c r="J98" s="5" t="str">
        <f>料金tbl[[#This Row],[自治体名]]&amp;"_"&amp;料金tbl[[#This Row],[料金区分]]&amp;料金tbl[[#This Row],[使用区分１]]</f>
        <v>岩国市_メーター75</v>
      </c>
      <c r="M98" s="2">
        <v>26565</v>
      </c>
    </row>
    <row r="99" spans="1:13" x14ac:dyDescent="0.15">
      <c r="A99" s="1" t="s">
        <v>7</v>
      </c>
      <c r="B99" s="1" t="s">
        <v>12</v>
      </c>
      <c r="C99" s="1" t="s">
        <v>2</v>
      </c>
      <c r="D99" s="1" t="s">
        <v>3</v>
      </c>
      <c r="E99" s="1" t="s">
        <v>31</v>
      </c>
      <c r="F9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99" s="1">
        <v>100</v>
      </c>
      <c r="J99" s="5" t="str">
        <f>料金tbl[[#This Row],[自治体名]]&amp;"_"&amp;料金tbl[[#This Row],[料金区分]]&amp;料金tbl[[#This Row],[使用区分１]]</f>
        <v>岩国市_メーター100</v>
      </c>
      <c r="M99" s="2">
        <v>45045</v>
      </c>
    </row>
    <row r="100" spans="1:13" x14ac:dyDescent="0.15">
      <c r="A100" s="1" t="s">
        <v>7</v>
      </c>
      <c r="B100" s="1" t="s">
        <v>12</v>
      </c>
      <c r="C100" s="1" t="s">
        <v>2</v>
      </c>
      <c r="D100" s="1" t="s">
        <v>3</v>
      </c>
      <c r="E100" s="1" t="s">
        <v>31</v>
      </c>
      <c r="F10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100" s="1">
        <v>150</v>
      </c>
      <c r="J100" s="5" t="str">
        <f>料金tbl[[#This Row],[自治体名]]&amp;"_"&amp;料金tbl[[#This Row],[料金区分]]&amp;料金tbl[[#This Row],[使用区分１]]</f>
        <v>岩国市_メーター150</v>
      </c>
      <c r="M100" s="2">
        <v>99330</v>
      </c>
    </row>
    <row r="101" spans="1:13" x14ac:dyDescent="0.15">
      <c r="A101" s="1" t="s">
        <v>7</v>
      </c>
      <c r="B101" s="1" t="s">
        <v>12</v>
      </c>
      <c r="C101" s="1" t="s">
        <v>2</v>
      </c>
      <c r="D101" s="1" t="s">
        <v>3</v>
      </c>
      <c r="E101" s="1" t="s">
        <v>31</v>
      </c>
      <c r="F10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101" s="1">
        <v>200</v>
      </c>
      <c r="J101" s="5" t="str">
        <f>料金tbl[[#This Row],[自治体名]]&amp;"_"&amp;料金tbl[[#This Row],[料金区分]]&amp;料金tbl[[#This Row],[使用区分１]]</f>
        <v>岩国市_メーター200</v>
      </c>
      <c r="M101" s="2">
        <v>143220</v>
      </c>
    </row>
    <row r="102" spans="1:13" x14ac:dyDescent="0.15">
      <c r="A102" s="1" t="s">
        <v>7</v>
      </c>
      <c r="B102" s="1" t="s">
        <v>12</v>
      </c>
      <c r="C102" s="1" t="s">
        <v>2</v>
      </c>
      <c r="D102" s="1" t="s">
        <v>3</v>
      </c>
      <c r="E102" s="1" t="s">
        <v>31</v>
      </c>
      <c r="F10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102" s="1">
        <v>250</v>
      </c>
      <c r="J102" s="5" t="str">
        <f>料金tbl[[#This Row],[自治体名]]&amp;"_"&amp;料金tbl[[#This Row],[料金区分]]&amp;料金tbl[[#This Row],[使用区分１]]</f>
        <v>岩国市_メーター250</v>
      </c>
      <c r="M102" s="2">
        <v>257565</v>
      </c>
    </row>
    <row r="103" spans="1:13" x14ac:dyDescent="0.15">
      <c r="A103" s="1" t="s">
        <v>7</v>
      </c>
      <c r="B103" s="1" t="s">
        <v>12</v>
      </c>
      <c r="C103" s="1" t="s">
        <v>2</v>
      </c>
      <c r="D103" s="1" t="s">
        <v>3</v>
      </c>
      <c r="E103" s="1" t="s">
        <v>31</v>
      </c>
      <c r="F10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G103" s="1">
        <v>300</v>
      </c>
      <c r="J103" s="5" t="str">
        <f>料金tbl[[#This Row],[自治体名]]&amp;"_"&amp;料金tbl[[#This Row],[料金区分]]&amp;料金tbl[[#This Row],[使用区分１]]</f>
        <v>岩国市_メーター300</v>
      </c>
      <c r="M103" s="2">
        <v>414645</v>
      </c>
    </row>
    <row r="104" spans="1:13" x14ac:dyDescent="0.15">
      <c r="A104" s="1" t="s">
        <v>7</v>
      </c>
      <c r="B104" s="1" t="s">
        <v>8</v>
      </c>
      <c r="C104" s="1" t="s">
        <v>2</v>
      </c>
      <c r="D104" s="1" t="s">
        <v>3</v>
      </c>
      <c r="E104" s="1" t="s">
        <v>31</v>
      </c>
      <c r="F10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4" s="5">
        <v>0</v>
      </c>
      <c r="I104" s="5">
        <v>10</v>
      </c>
      <c r="L104" s="5" t="str">
        <f>料金tbl[[#This Row],[自治体名]]&amp;"_"&amp;料金tbl[[#This Row],[料金区分]]&amp;料金tbl[[#This Row],[目的コード]]&amp;"_"&amp;COUNTIFS($A$3:A104,料金tbl[[#This Row],[自治体名]],$B$3:B104,料金tbl[[#This Row],[料金区分]],$F$3:F104,料金tbl[[#This Row],[目的コード]])</f>
        <v>岩国市_従量6_1</v>
      </c>
      <c r="M104" s="2">
        <v>33</v>
      </c>
    </row>
    <row r="105" spans="1:13" x14ac:dyDescent="0.15">
      <c r="A105" s="1" t="s">
        <v>7</v>
      </c>
      <c r="B105" s="1" t="s">
        <v>8</v>
      </c>
      <c r="C105" s="1" t="s">
        <v>2</v>
      </c>
      <c r="D105" s="1" t="s">
        <v>3</v>
      </c>
      <c r="E105" s="1" t="s">
        <v>31</v>
      </c>
      <c r="F10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5" s="5">
        <v>10</v>
      </c>
      <c r="I105" s="5">
        <v>20</v>
      </c>
      <c r="L105" s="5" t="str">
        <f>料金tbl[[#This Row],[自治体名]]&amp;"_"&amp;料金tbl[[#This Row],[料金区分]]&amp;料金tbl[[#This Row],[目的コード]]&amp;"_"&amp;COUNTIFS($A$3:A105,料金tbl[[#This Row],[自治体名]],$B$3:B105,料金tbl[[#This Row],[料金区分]],$F$3:F105,料金tbl[[#This Row],[目的コード]])</f>
        <v>岩国市_従量6_2</v>
      </c>
      <c r="M105" s="2">
        <v>93.5</v>
      </c>
    </row>
    <row r="106" spans="1:13" x14ac:dyDescent="0.15">
      <c r="A106" s="1" t="s">
        <v>7</v>
      </c>
      <c r="B106" s="1" t="s">
        <v>8</v>
      </c>
      <c r="C106" s="1" t="s">
        <v>2</v>
      </c>
      <c r="D106" s="1" t="s">
        <v>3</v>
      </c>
      <c r="E106" s="1" t="s">
        <v>31</v>
      </c>
      <c r="F10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6" s="5">
        <v>20</v>
      </c>
      <c r="I106" s="5">
        <v>30</v>
      </c>
      <c r="L106" s="5" t="str">
        <f>料金tbl[[#This Row],[自治体名]]&amp;"_"&amp;料金tbl[[#This Row],[料金区分]]&amp;料金tbl[[#This Row],[目的コード]]&amp;"_"&amp;COUNTIFS($A$3:A106,料金tbl[[#This Row],[自治体名]],$B$3:B106,料金tbl[[#This Row],[料金区分]],$F$3:F106,料金tbl[[#This Row],[目的コード]])</f>
        <v>岩国市_従量6_3</v>
      </c>
      <c r="M106" s="2">
        <v>115.5</v>
      </c>
    </row>
    <row r="107" spans="1:13" x14ac:dyDescent="0.15">
      <c r="A107" s="1" t="s">
        <v>7</v>
      </c>
      <c r="B107" s="1" t="s">
        <v>8</v>
      </c>
      <c r="C107" s="1" t="s">
        <v>2</v>
      </c>
      <c r="D107" s="1" t="s">
        <v>3</v>
      </c>
      <c r="E107" s="1" t="s">
        <v>31</v>
      </c>
      <c r="F10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7" s="5">
        <v>30</v>
      </c>
      <c r="I107" s="5">
        <v>50</v>
      </c>
      <c r="L107" s="5" t="str">
        <f>料金tbl[[#This Row],[自治体名]]&amp;"_"&amp;料金tbl[[#This Row],[料金区分]]&amp;料金tbl[[#This Row],[目的コード]]&amp;"_"&amp;COUNTIFS($A$3:A107,料金tbl[[#This Row],[自治体名]],$B$3:B107,料金tbl[[#This Row],[料金区分]],$F$3:F107,料金tbl[[#This Row],[目的コード]])</f>
        <v>岩国市_従量6_4</v>
      </c>
      <c r="M107" s="2">
        <v>154</v>
      </c>
    </row>
    <row r="108" spans="1:13" x14ac:dyDescent="0.15">
      <c r="A108" s="1" t="s">
        <v>7</v>
      </c>
      <c r="B108" s="1" t="s">
        <v>8</v>
      </c>
      <c r="C108" s="1" t="s">
        <v>2</v>
      </c>
      <c r="D108" s="1" t="s">
        <v>3</v>
      </c>
      <c r="E108" s="1" t="s">
        <v>31</v>
      </c>
      <c r="F10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8" s="5">
        <v>50</v>
      </c>
      <c r="I108" s="5">
        <v>100</v>
      </c>
      <c r="L108" s="5" t="str">
        <f>料金tbl[[#This Row],[自治体名]]&amp;"_"&amp;料金tbl[[#This Row],[料金区分]]&amp;料金tbl[[#This Row],[目的コード]]&amp;"_"&amp;COUNTIFS($A$3:A108,料金tbl[[#This Row],[自治体名]],$B$3:B108,料金tbl[[#This Row],[料金区分]],$F$3:F108,料金tbl[[#This Row],[目的コード]])</f>
        <v>岩国市_従量6_5</v>
      </c>
      <c r="M108" s="2">
        <v>187</v>
      </c>
    </row>
    <row r="109" spans="1:13" x14ac:dyDescent="0.15">
      <c r="A109" s="1" t="s">
        <v>7</v>
      </c>
      <c r="B109" s="1" t="s">
        <v>8</v>
      </c>
      <c r="C109" s="1" t="s">
        <v>2</v>
      </c>
      <c r="D109" s="1" t="s">
        <v>3</v>
      </c>
      <c r="E109" s="1" t="s">
        <v>31</v>
      </c>
      <c r="F10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09" s="5">
        <v>100</v>
      </c>
      <c r="I109" s="5">
        <v>10000</v>
      </c>
      <c r="L109" s="5" t="str">
        <f>料金tbl[[#This Row],[自治体名]]&amp;"_"&amp;料金tbl[[#This Row],[料金区分]]&amp;料金tbl[[#This Row],[目的コード]]&amp;"_"&amp;COUNTIFS($A$3:A109,料金tbl[[#This Row],[自治体名]],$B$3:B109,料金tbl[[#This Row],[料金区分]],$F$3:F109,料金tbl[[#This Row],[目的コード]])</f>
        <v>岩国市_従量6_6</v>
      </c>
      <c r="M109" s="2">
        <v>231</v>
      </c>
    </row>
    <row r="110" spans="1:13" x14ac:dyDescent="0.15">
      <c r="A110" s="1" t="s">
        <v>7</v>
      </c>
      <c r="B110" s="1" t="s">
        <v>8</v>
      </c>
      <c r="C110" s="1" t="s">
        <v>2</v>
      </c>
      <c r="D110" s="1" t="s">
        <v>3</v>
      </c>
      <c r="E110" s="1" t="s">
        <v>31</v>
      </c>
      <c r="F11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10" s="5">
        <v>10000</v>
      </c>
      <c r="I110" s="5">
        <v>15000</v>
      </c>
      <c r="L110" s="5" t="str">
        <f>料金tbl[[#This Row],[自治体名]]&amp;"_"&amp;料金tbl[[#This Row],[料金区分]]&amp;料金tbl[[#This Row],[目的コード]]&amp;"_"&amp;COUNTIFS($A$3:A110,料金tbl[[#This Row],[自治体名]],$B$3:B110,料金tbl[[#This Row],[料金区分]],$F$3:F110,料金tbl[[#This Row],[目的コード]])</f>
        <v>岩国市_従量6_7</v>
      </c>
      <c r="M110" s="2">
        <v>264</v>
      </c>
    </row>
    <row r="111" spans="1:13" x14ac:dyDescent="0.15">
      <c r="A111" s="1" t="s">
        <v>7</v>
      </c>
      <c r="B111" s="1" t="s">
        <v>8</v>
      </c>
      <c r="C111" s="1" t="s">
        <v>2</v>
      </c>
      <c r="D111" s="1" t="s">
        <v>3</v>
      </c>
      <c r="E111" s="1" t="s">
        <v>31</v>
      </c>
      <c r="F11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11" s="5">
        <v>15000</v>
      </c>
      <c r="I111" s="5">
        <v>20000</v>
      </c>
      <c r="L111" s="5" t="str">
        <f>料金tbl[[#This Row],[自治体名]]&amp;"_"&amp;料金tbl[[#This Row],[料金区分]]&amp;料金tbl[[#This Row],[目的コード]]&amp;"_"&amp;COUNTIFS($A$3:A111,料金tbl[[#This Row],[自治体名]],$B$3:B111,料金tbl[[#This Row],[料金区分]],$F$3:F111,料金tbl[[#This Row],[目的コード]])</f>
        <v>岩国市_従量6_8</v>
      </c>
      <c r="M111" s="2">
        <v>297</v>
      </c>
    </row>
    <row r="112" spans="1:13" x14ac:dyDescent="0.15">
      <c r="A112" s="1" t="s">
        <v>7</v>
      </c>
      <c r="B112" s="1" t="s">
        <v>8</v>
      </c>
      <c r="C112" s="1" t="s">
        <v>2</v>
      </c>
      <c r="D112" s="1" t="s">
        <v>3</v>
      </c>
      <c r="E112" s="1" t="s">
        <v>31</v>
      </c>
      <c r="F11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12" s="5">
        <v>20000</v>
      </c>
      <c r="I112" s="5">
        <v>99999</v>
      </c>
      <c r="L112" s="5" t="str">
        <f>料金tbl[[#This Row],[自治体名]]&amp;"_"&amp;料金tbl[[#This Row],[料金区分]]&amp;料金tbl[[#This Row],[目的コード]]&amp;"_"&amp;COUNTIFS($A$3:A112,料金tbl[[#This Row],[自治体名]],$B$3:B112,料金tbl[[#This Row],[料金区分]],$F$3:F112,料金tbl[[#This Row],[目的コード]])</f>
        <v>岩国市_従量6_9</v>
      </c>
      <c r="M112" s="2">
        <v>330</v>
      </c>
    </row>
    <row r="113" spans="1:13" x14ac:dyDescent="0.15">
      <c r="A113" s="1" t="s">
        <v>7</v>
      </c>
      <c r="B113" s="1" t="s">
        <v>1</v>
      </c>
      <c r="C113" s="1" t="s">
        <v>4</v>
      </c>
      <c r="F11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113" s="5">
        <v>0</v>
      </c>
      <c r="I113" s="5">
        <v>100</v>
      </c>
      <c r="K113" s="5" t="str">
        <f>料金tbl[[#This Row],[自治体名]]&amp;"_"&amp;料金tbl[[#This Row],[料金区分]]&amp;料金tbl[[#This Row],[目的コード]]</f>
        <v>岩国市_基本7</v>
      </c>
      <c r="M113" s="2">
        <v>8140</v>
      </c>
    </row>
    <row r="114" spans="1:13" x14ac:dyDescent="0.15">
      <c r="A114" s="1" t="s">
        <v>7</v>
      </c>
      <c r="B114" s="1" t="s">
        <v>8</v>
      </c>
      <c r="C114" s="1" t="s">
        <v>4</v>
      </c>
      <c r="F11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7</v>
      </c>
      <c r="H114" s="5">
        <v>100</v>
      </c>
      <c r="I114" s="5">
        <v>99999</v>
      </c>
      <c r="L114" s="8" t="str">
        <f>料金tbl[[#This Row],[自治体名]]&amp;"_"&amp;料金tbl[[#This Row],[料金区分]]&amp;料金tbl[[#This Row],[目的コード]]&amp;"_"&amp;COUNTIFS($A$3:A160,料金tbl[[#This Row],[自治体名]],$B$3:B160,料金tbl[[#This Row],[料金区分]],$F$3:F160,料金tbl[[#This Row],[目的コード]])</f>
        <v>岩国市_従量7_1</v>
      </c>
      <c r="M114" s="2">
        <v>66</v>
      </c>
    </row>
    <row r="115" spans="1:13" x14ac:dyDescent="0.15">
      <c r="A115" s="1" t="s">
        <v>41</v>
      </c>
      <c r="B115" s="1" t="s">
        <v>1</v>
      </c>
      <c r="C115" s="1" t="s">
        <v>2</v>
      </c>
      <c r="F11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15" s="5">
        <v>0</v>
      </c>
      <c r="I115" s="5">
        <v>10</v>
      </c>
      <c r="J115" s="5" t="str">
        <f>料金tbl[[#This Row],[自治体名]]&amp;"_"&amp;料金tbl[[#This Row],[料金区分]]&amp;料金tbl[[#This Row],[使用区分１]]</f>
        <v>大竹市下水（現行）_基本</v>
      </c>
      <c r="K115" s="5" t="str">
        <f>料金tbl[[#This Row],[自治体名]]&amp;"_"&amp;料金tbl[[#This Row],[料金区分]]&amp;料金tbl[[#This Row],[目的コード]]</f>
        <v>大竹市下水（現行）_基本1</v>
      </c>
      <c r="L115" s="5" t="str">
        <f>料金tbl[[#This Row],[自治体名]]&amp;"_"&amp;料金tbl[[#This Row],[料金区分]]&amp;料金tbl[[#This Row],[目的コード]]&amp;"_"&amp;COUNTIFS($A$3:A115,料金tbl[[#This Row],[自治体名]],$B$3:B115,料金tbl[[#This Row],[料金区分]],$F$3:F115,料金tbl[[#This Row],[目的コード]])</f>
        <v>大竹市下水（現行）_基本1_1</v>
      </c>
      <c r="M115" s="2">
        <v>854</v>
      </c>
    </row>
    <row r="116" spans="1:13" x14ac:dyDescent="0.15">
      <c r="A116" s="1" t="s">
        <v>41</v>
      </c>
      <c r="B116" s="1" t="s">
        <v>1</v>
      </c>
      <c r="D116" s="1" t="s">
        <v>3</v>
      </c>
      <c r="F11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116" s="5">
        <v>0</v>
      </c>
      <c r="I116" s="5">
        <v>20</v>
      </c>
      <c r="J116" s="5" t="str">
        <f>料金tbl[[#This Row],[自治体名]]&amp;"_"&amp;料金tbl[[#This Row],[料金区分]]&amp;料金tbl[[#This Row],[使用区分１]]</f>
        <v>大竹市下水（現行）_基本</v>
      </c>
      <c r="K116" s="5" t="str">
        <f>料金tbl[[#This Row],[自治体名]]&amp;"_"&amp;料金tbl[[#This Row],[料金区分]]&amp;料金tbl[[#This Row],[目的コード]]</f>
        <v>大竹市下水（現行）_基本2</v>
      </c>
      <c r="L116" s="5" t="str">
        <f>料金tbl[[#This Row],[自治体名]]&amp;"_"&amp;料金tbl[[#This Row],[料金区分]]&amp;料金tbl[[#This Row],[目的コード]]&amp;"_"&amp;COUNTIFS($A$3:A116,料金tbl[[#This Row],[自治体名]],$B$3:B116,料金tbl[[#This Row],[料金区分]],$F$3:F116,料金tbl[[#This Row],[目的コード]])</f>
        <v>大竹市下水（現行）_基本2_1</v>
      </c>
      <c r="M116" s="2">
        <v>3308</v>
      </c>
    </row>
    <row r="117" spans="1:13" x14ac:dyDescent="0.15">
      <c r="A117" s="1" t="s">
        <v>41</v>
      </c>
      <c r="B117" s="1" t="s">
        <v>1</v>
      </c>
      <c r="E117" s="1" t="s">
        <v>31</v>
      </c>
      <c r="F11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117" s="5">
        <v>0</v>
      </c>
      <c r="I117" s="5">
        <v>200</v>
      </c>
      <c r="J117" s="5" t="str">
        <f>料金tbl[[#This Row],[自治体名]]&amp;"_"&amp;料金tbl[[#This Row],[料金区分]]&amp;料金tbl[[#This Row],[使用区分１]]</f>
        <v>大竹市下水（現行）_基本</v>
      </c>
      <c r="K117" s="5" t="str">
        <f>料金tbl[[#This Row],[自治体名]]&amp;"_"&amp;料金tbl[[#This Row],[料金区分]]&amp;料金tbl[[#This Row],[目的コード]]</f>
        <v>大竹市下水（現行）_基本3</v>
      </c>
      <c r="L117" s="5" t="str">
        <f>料金tbl[[#This Row],[自治体名]]&amp;"_"&amp;料金tbl[[#This Row],[料金区分]]&amp;料金tbl[[#This Row],[目的コード]]&amp;"_"&amp;COUNTIFS($A$3:A117,料金tbl[[#This Row],[自治体名]],$B$3:B117,料金tbl[[#This Row],[料金区分]],$F$3:F117,料金tbl[[#This Row],[目的コード]])</f>
        <v>大竹市下水（現行）_基本3_1</v>
      </c>
      <c r="M117" s="2">
        <v>37631</v>
      </c>
    </row>
    <row r="118" spans="1:13" x14ac:dyDescent="0.15">
      <c r="A118" s="1" t="s">
        <v>41</v>
      </c>
      <c r="B118" s="1" t="s">
        <v>8</v>
      </c>
      <c r="C118" s="1" t="s">
        <v>2</v>
      </c>
      <c r="F11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18" s="5">
        <v>10</v>
      </c>
      <c r="I118" s="5">
        <v>99999</v>
      </c>
      <c r="J118" s="5" t="str">
        <f>料金tbl[[#This Row],[自治体名]]&amp;"_"&amp;料金tbl[[#This Row],[料金区分]]&amp;料金tbl[[#This Row],[使用区分１]]</f>
        <v>大竹市下水（現行）_従量</v>
      </c>
      <c r="K118" s="5" t="str">
        <f>料金tbl[[#This Row],[自治体名]]&amp;"_"&amp;料金tbl[[#This Row],[料金区分]]&amp;料金tbl[[#This Row],[目的コード]]</f>
        <v>大竹市下水（現行）_従量1</v>
      </c>
      <c r="L118" s="5" t="str">
        <f>料金tbl[[#This Row],[自治体名]]&amp;"_"&amp;料金tbl[[#This Row],[料金区分]]&amp;料金tbl[[#This Row],[目的コード]]&amp;"_"&amp;COUNTIFS($A$3:A118,料金tbl[[#This Row],[自治体名]],$B$3:B118,料金tbl[[#This Row],[料金区分]],$F$3:F118,料金tbl[[#This Row],[目的コード]])</f>
        <v>大竹市下水（現行）_従量1_1</v>
      </c>
      <c r="M118" s="2">
        <v>194.7</v>
      </c>
    </row>
    <row r="119" spans="1:13" x14ac:dyDescent="0.15">
      <c r="A119" s="1" t="s">
        <v>41</v>
      </c>
      <c r="B119" s="1" t="s">
        <v>8</v>
      </c>
      <c r="D119" s="1" t="s">
        <v>3</v>
      </c>
      <c r="F11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119" s="5">
        <v>20</v>
      </c>
      <c r="I119" s="5">
        <v>99999</v>
      </c>
      <c r="J119" s="5" t="str">
        <f>料金tbl[[#This Row],[自治体名]]&amp;"_"&amp;料金tbl[[#This Row],[料金区分]]&amp;料金tbl[[#This Row],[使用区分１]]</f>
        <v>大竹市下水（現行）_従量</v>
      </c>
      <c r="K119" s="5" t="str">
        <f>料金tbl[[#This Row],[自治体名]]&amp;"_"&amp;料金tbl[[#This Row],[料金区分]]&amp;料金tbl[[#This Row],[目的コード]]</f>
        <v>大竹市下水（現行）_従量2</v>
      </c>
      <c r="L119" s="5" t="str">
        <f>料金tbl[[#This Row],[自治体名]]&amp;"_"&amp;料金tbl[[#This Row],[料金区分]]&amp;料金tbl[[#This Row],[目的コード]]&amp;"_"&amp;COUNTIFS($A$3:A119,料金tbl[[#This Row],[自治体名]],$B$3:B119,料金tbl[[#This Row],[料金区分]],$F$3:F119,料金tbl[[#This Row],[目的コード]])</f>
        <v>大竹市下水（現行）_従量2_1</v>
      </c>
      <c r="M119" s="2">
        <v>245.3</v>
      </c>
    </row>
    <row r="120" spans="1:13" x14ac:dyDescent="0.15">
      <c r="A120" s="1" t="s">
        <v>41</v>
      </c>
      <c r="B120" s="1" t="s">
        <v>8</v>
      </c>
      <c r="E120" s="1" t="s">
        <v>31</v>
      </c>
      <c r="F12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120" s="5">
        <v>200</v>
      </c>
      <c r="I120" s="5">
        <v>99999</v>
      </c>
      <c r="J120" s="5" t="str">
        <f>料金tbl[[#This Row],[自治体名]]&amp;"_"&amp;料金tbl[[#This Row],[料金区分]]&amp;料金tbl[[#This Row],[使用区分１]]</f>
        <v>大竹市下水（現行）_従量</v>
      </c>
      <c r="K120" s="5" t="str">
        <f>料金tbl[[#This Row],[自治体名]]&amp;"_"&amp;料金tbl[[#This Row],[料金区分]]&amp;料金tbl[[#This Row],[目的コード]]</f>
        <v>大竹市下水（現行）_従量3</v>
      </c>
      <c r="L120" s="5" t="str">
        <f>料金tbl[[#This Row],[自治体名]]&amp;"_"&amp;料金tbl[[#This Row],[料金区分]]&amp;料金tbl[[#This Row],[目的コード]]&amp;"_"&amp;COUNTIFS($A$3:A120,料金tbl[[#This Row],[自治体名]],$B$3:B120,料金tbl[[#This Row],[料金区分]],$F$3:F120,料金tbl[[#This Row],[目的コード]])</f>
        <v>大竹市下水（現行）_従量3_1</v>
      </c>
      <c r="M120" s="2">
        <v>277.2</v>
      </c>
    </row>
    <row r="121" spans="1:13" x14ac:dyDescent="0.15">
      <c r="A121" s="1" t="s">
        <v>55</v>
      </c>
      <c r="B121" s="1" t="s">
        <v>1</v>
      </c>
      <c r="C121" s="1" t="s">
        <v>2</v>
      </c>
      <c r="F121" s="1">
        <v>1</v>
      </c>
      <c r="H121" s="5">
        <v>0</v>
      </c>
      <c r="I121" s="5">
        <v>8</v>
      </c>
      <c r="J121" s="5" t="s">
        <v>42</v>
      </c>
      <c r="K121" s="5" t="str">
        <f>料金tbl[[#This Row],[自治体名]]&amp;"_"&amp;料金tbl[[#This Row],[料金区分]]&amp;料金tbl[[#This Row],[目的コード]]</f>
        <v>大竹市下水（改正）_基本1</v>
      </c>
      <c r="L121" s="5" t="str">
        <f>料金tbl[[#This Row],[自治体名]]&amp;"_"&amp;料金tbl[[#This Row],[料金区分]]&amp;料金tbl[[#This Row],[目的コード]]&amp;"_"&amp;COUNTIFS($A$3:A121,料金tbl[[#This Row],[自治体名]],$B$3:B121,料金tbl[[#This Row],[料金区分]],$F$3:F121,料金tbl[[#This Row],[目的コード]])</f>
        <v>大竹市下水（改正）_基本1_1</v>
      </c>
      <c r="M121" s="2">
        <v>854</v>
      </c>
    </row>
    <row r="122" spans="1:13" x14ac:dyDescent="0.15">
      <c r="A122" s="1" t="s">
        <v>55</v>
      </c>
      <c r="B122" s="1" t="s">
        <v>1</v>
      </c>
      <c r="D122" s="1" t="s">
        <v>3</v>
      </c>
      <c r="F122" s="1">
        <v>2</v>
      </c>
      <c r="H122" s="5">
        <v>0</v>
      </c>
      <c r="I122" s="5">
        <v>8</v>
      </c>
      <c r="J122" s="5" t="s">
        <v>42</v>
      </c>
      <c r="K122" s="5" t="str">
        <f>料金tbl[[#This Row],[自治体名]]&amp;"_"&amp;料金tbl[[#This Row],[料金区分]]&amp;料金tbl[[#This Row],[目的コード]]</f>
        <v>大竹市下水（改正）_基本2</v>
      </c>
      <c r="L122" s="5" t="str">
        <f>料金tbl[[#This Row],[自治体名]]&amp;"_"&amp;料金tbl[[#This Row],[料金区分]]&amp;料金tbl[[#This Row],[目的コード]]&amp;"_"&amp;COUNTIFS($A$3:A122,料金tbl[[#This Row],[自治体名]],$B$3:B122,料金tbl[[#This Row],[料金区分]],$F$3:F122,料金tbl[[#This Row],[目的コード]])</f>
        <v>大竹市下水（改正）_基本2_1</v>
      </c>
      <c r="M122" s="2">
        <v>2744.5</v>
      </c>
    </row>
    <row r="123" spans="1:13" x14ac:dyDescent="0.15">
      <c r="A123" s="1" t="s">
        <v>55</v>
      </c>
      <c r="B123" s="1" t="s">
        <v>1</v>
      </c>
      <c r="E123" s="1" t="s">
        <v>31</v>
      </c>
      <c r="F123" s="1">
        <v>3</v>
      </c>
      <c r="H123" s="5">
        <v>0</v>
      </c>
      <c r="I123" s="5">
        <v>200</v>
      </c>
      <c r="J123" s="5" t="s">
        <v>42</v>
      </c>
      <c r="K123" s="5" t="str">
        <f>料金tbl[[#This Row],[自治体名]]&amp;"_"&amp;料金tbl[[#This Row],[料金区分]]&amp;料金tbl[[#This Row],[目的コード]]</f>
        <v>大竹市下水（改正）_基本3</v>
      </c>
      <c r="L123" s="5" t="str">
        <f>料金tbl[[#This Row],[自治体名]]&amp;"_"&amp;料金tbl[[#This Row],[料金区分]]&amp;料金tbl[[#This Row],[目的コード]]&amp;"_"&amp;COUNTIFS($A$3:A123,料金tbl[[#This Row],[自治体名]],$B$3:B123,料金tbl[[#This Row],[料金区分]],$F$3:F123,料金tbl[[#This Row],[目的コード]])</f>
        <v>大竹市下水（改正）_基本3_1</v>
      </c>
      <c r="M123" s="2">
        <v>38764</v>
      </c>
    </row>
    <row r="124" spans="1:13" x14ac:dyDescent="0.15">
      <c r="A124" s="1" t="s">
        <v>55</v>
      </c>
      <c r="B124" s="1" t="s">
        <v>8</v>
      </c>
      <c r="C124" s="1" t="s">
        <v>2</v>
      </c>
      <c r="F124" s="1">
        <v>1</v>
      </c>
      <c r="H124" s="5">
        <v>8</v>
      </c>
      <c r="I124" s="5">
        <v>10</v>
      </c>
      <c r="J124" s="5" t="s">
        <v>43</v>
      </c>
      <c r="K124" s="5" t="str">
        <f>料金tbl[[#This Row],[自治体名]]&amp;"_"&amp;料金tbl[[#This Row],[料金区分]]&amp;料金tbl[[#This Row],[目的コード]]</f>
        <v>大竹市下水（改正）_従量1</v>
      </c>
      <c r="L124" s="5" t="str">
        <f>料金tbl[[#This Row],[自治体名]]&amp;"_"&amp;料金tbl[[#This Row],[料金区分]]&amp;料金tbl[[#This Row],[目的コード]]&amp;"_"&amp;COUNTIFS($A$3:A124,料金tbl[[#This Row],[自治体名]],$B$3:B124,料金tbl[[#This Row],[料金区分]],$F$3:F124,料金tbl[[#This Row],[目的コード]])</f>
        <v>大竹市下水（改正）_従量1_1</v>
      </c>
      <c r="M124" s="2">
        <v>44</v>
      </c>
    </row>
    <row r="125" spans="1:13" x14ac:dyDescent="0.15">
      <c r="A125" s="1" t="s">
        <v>55</v>
      </c>
      <c r="B125" s="1" t="s">
        <v>8</v>
      </c>
      <c r="C125" s="1" t="s">
        <v>2</v>
      </c>
      <c r="F12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25" s="5">
        <v>10</v>
      </c>
      <c r="I125" s="5">
        <v>99999</v>
      </c>
      <c r="J125" s="5" t="str">
        <f>料金tbl[[#This Row],[自治体名]]&amp;"_"&amp;料金tbl[[#This Row],[料金区分]]&amp;料金tbl[[#This Row],[使用区分１]]</f>
        <v>大竹市下水（改正）_従量</v>
      </c>
      <c r="K125" s="5" t="str">
        <f>料金tbl[[#This Row],[自治体名]]&amp;"_"&amp;料金tbl[[#This Row],[料金区分]]&amp;料金tbl[[#This Row],[目的コード]]</f>
        <v>大竹市下水（改正）_従量1</v>
      </c>
      <c r="L125" s="5" t="str">
        <f>料金tbl[[#This Row],[自治体名]]&amp;"_"&amp;料金tbl[[#This Row],[料金区分]]&amp;料金tbl[[#This Row],[目的コード]]&amp;"_"&amp;COUNTIFS($A$3:A125,料金tbl[[#This Row],[自治体名]],$B$3:B125,料金tbl[[#This Row],[料金区分]],$F$3:F125,料金tbl[[#This Row],[目的コード]])</f>
        <v>大竹市下水（改正）_従量1_2</v>
      </c>
      <c r="M125" s="2">
        <v>214.5</v>
      </c>
    </row>
    <row r="126" spans="1:13" x14ac:dyDescent="0.15">
      <c r="A126" s="1" t="s">
        <v>55</v>
      </c>
      <c r="B126" s="1" t="s">
        <v>8</v>
      </c>
      <c r="D126" s="1" t="s">
        <v>3</v>
      </c>
      <c r="F126" s="1">
        <v>2</v>
      </c>
      <c r="H126" s="5">
        <v>8</v>
      </c>
      <c r="I126" s="5">
        <v>20</v>
      </c>
      <c r="J126" s="5" t="s">
        <v>43</v>
      </c>
      <c r="K126" s="5" t="str">
        <f>料金tbl[[#This Row],[自治体名]]&amp;"_"&amp;料金tbl[[#This Row],[料金区分]]&amp;料金tbl[[#This Row],[目的コード]]</f>
        <v>大竹市下水（改正）_従量2</v>
      </c>
      <c r="L126" s="5" t="str">
        <f>料金tbl[[#This Row],[自治体名]]&amp;"_"&amp;料金tbl[[#This Row],[料金区分]]&amp;料金tbl[[#This Row],[目的コード]]&amp;"_"&amp;COUNTIFS($A$3:A126,料金tbl[[#This Row],[自治体名]],$B$3:B126,料金tbl[[#This Row],[料金区分]],$F$3:F126,料金tbl[[#This Row],[目的コード]])</f>
        <v>大竹市下水（改正）_従量2_1</v>
      </c>
      <c r="M126" s="2">
        <v>33</v>
      </c>
    </row>
    <row r="127" spans="1:13" x14ac:dyDescent="0.15">
      <c r="A127" s="1" t="s">
        <v>55</v>
      </c>
      <c r="B127" s="1" t="s">
        <v>8</v>
      </c>
      <c r="D127" s="1" t="s">
        <v>3</v>
      </c>
      <c r="F12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2</v>
      </c>
      <c r="H127" s="5">
        <v>20</v>
      </c>
      <c r="I127" s="5">
        <v>99999</v>
      </c>
      <c r="J127" s="5" t="str">
        <f>料金tbl[[#This Row],[自治体名]]&amp;"_"&amp;料金tbl[[#This Row],[料金区分]]&amp;料金tbl[[#This Row],[使用区分１]]</f>
        <v>大竹市下水（改正）_従量</v>
      </c>
      <c r="K127" s="5" t="str">
        <f>料金tbl[[#This Row],[自治体名]]&amp;"_"&amp;料金tbl[[#This Row],[料金区分]]&amp;料金tbl[[#This Row],[目的コード]]</f>
        <v>大竹市下水（改正）_従量2</v>
      </c>
      <c r="L127" s="5" t="str">
        <f>料金tbl[[#This Row],[自治体名]]&amp;"_"&amp;料金tbl[[#This Row],[料金区分]]&amp;料金tbl[[#This Row],[目的コード]]&amp;"_"&amp;COUNTIFS($A$3:A127,料金tbl[[#This Row],[自治体名]],$B$3:B127,料金tbl[[#This Row],[料金区分]],$F$3:F127,料金tbl[[#This Row],[目的コード]])</f>
        <v>大竹市下水（改正）_従量2_2</v>
      </c>
      <c r="M127" s="2">
        <v>264</v>
      </c>
    </row>
    <row r="128" spans="1:13" x14ac:dyDescent="0.15">
      <c r="A128" s="1" t="s">
        <v>55</v>
      </c>
      <c r="B128" s="1" t="s">
        <v>8</v>
      </c>
      <c r="E128" s="1" t="s">
        <v>31</v>
      </c>
      <c r="F128" s="1">
        <v>3</v>
      </c>
      <c r="H128" s="5">
        <v>200</v>
      </c>
      <c r="I128" s="5">
        <v>1000</v>
      </c>
      <c r="J128" s="5" t="s">
        <v>43</v>
      </c>
      <c r="K128" s="5" t="str">
        <f>料金tbl[[#This Row],[自治体名]]&amp;"_"&amp;料金tbl[[#This Row],[料金区分]]&amp;料金tbl[[#This Row],[目的コード]]</f>
        <v>大竹市下水（改正）_従量3</v>
      </c>
      <c r="L128" s="5" t="str">
        <f>料金tbl[[#This Row],[自治体名]]&amp;"_"&amp;料金tbl[[#This Row],[料金区分]]&amp;料金tbl[[#This Row],[目的コード]]&amp;"_"&amp;COUNTIFS($A$3:A128,料金tbl[[#This Row],[自治体名]],$B$3:B128,料金tbl[[#This Row],[料金区分]],$F$3:F128,料金tbl[[#This Row],[目的コード]])</f>
        <v>大竹市下水（改正）_従量3_1</v>
      </c>
      <c r="M128" s="2">
        <v>264</v>
      </c>
    </row>
    <row r="129" spans="1:13" x14ac:dyDescent="0.15">
      <c r="A129" s="1" t="s">
        <v>55</v>
      </c>
      <c r="B129" s="1" t="s">
        <v>8</v>
      </c>
      <c r="E129" s="1" t="s">
        <v>31</v>
      </c>
      <c r="F12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3</v>
      </c>
      <c r="H129" s="5">
        <v>1000</v>
      </c>
      <c r="I129" s="5">
        <v>99999</v>
      </c>
      <c r="J129" s="5" t="str">
        <f>料金tbl[[#This Row],[自治体名]]&amp;"_"&amp;料金tbl[[#This Row],[料金区分]]&amp;料金tbl[[#This Row],[使用区分１]]</f>
        <v>大竹市下水（改正）_従量</v>
      </c>
      <c r="K129" s="5" t="str">
        <f>料金tbl[[#This Row],[自治体名]]&amp;"_"&amp;料金tbl[[#This Row],[料金区分]]&amp;料金tbl[[#This Row],[目的コード]]</f>
        <v>大竹市下水（改正）_従量3</v>
      </c>
      <c r="L129" s="8" t="str">
        <f>料金tbl[[#This Row],[自治体名]]&amp;"_"&amp;料金tbl[[#This Row],[料金区分]]&amp;料金tbl[[#This Row],[目的コード]]&amp;"_"&amp;COUNTIFS($A$3:A160,料金tbl[[#This Row],[自治体名]],$B$3:B160,料金tbl[[#This Row],[料金区分]],$F$3:F160,料金tbl[[#This Row],[目的コード]])</f>
        <v>大竹市下水（改正）_従量3_2</v>
      </c>
      <c r="M129" s="2">
        <v>277.2</v>
      </c>
    </row>
    <row r="130" spans="1:13" x14ac:dyDescent="0.15">
      <c r="A130" s="1" t="s">
        <v>45</v>
      </c>
      <c r="B130" s="1" t="s">
        <v>1</v>
      </c>
      <c r="C130" s="1" t="s">
        <v>2</v>
      </c>
      <c r="D130" s="1" t="s">
        <v>3</v>
      </c>
      <c r="E130" s="1" t="s">
        <v>31</v>
      </c>
      <c r="F13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30" s="5">
        <v>0</v>
      </c>
      <c r="I130" s="5">
        <v>6</v>
      </c>
      <c r="J130" s="5" t="str">
        <f>料金tbl[[#This Row],[自治体名]]&amp;"_"&amp;料金tbl[[#This Row],[料金区分]]&amp;料金tbl[[#This Row],[使用区分１]]</f>
        <v>広島市下水_基本</v>
      </c>
      <c r="K130" s="5" t="str">
        <f>料金tbl[[#This Row],[自治体名]]&amp;"_"&amp;料金tbl[[#This Row],[料金区分]]&amp;料金tbl[[#This Row],[目的コード]]</f>
        <v>広島市下水_基本6</v>
      </c>
      <c r="L130" s="5" t="str">
        <f>料金tbl[[#This Row],[自治体名]]&amp;"_"&amp;料金tbl[[#This Row],[料金区分]]&amp;料金tbl[[#This Row],[目的コード]]&amp;"_"&amp;COUNTIFS($A$3:A130,料金tbl[[#This Row],[自治体名]],$B$3:B130,料金tbl[[#This Row],[料金区分]],$F$3:F130,料金tbl[[#This Row],[目的コード]])</f>
        <v>広島市下水_基本6_1</v>
      </c>
      <c r="M130" s="2">
        <v>764.5</v>
      </c>
    </row>
    <row r="131" spans="1:13" x14ac:dyDescent="0.15">
      <c r="A131" s="1" t="s">
        <v>45</v>
      </c>
      <c r="B131" s="1" t="s">
        <v>8</v>
      </c>
      <c r="C131" s="1" t="s">
        <v>2</v>
      </c>
      <c r="F13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1" s="5">
        <v>6</v>
      </c>
      <c r="I131" s="5">
        <v>10</v>
      </c>
      <c r="J131" s="5" t="str">
        <f>料金tbl[[#This Row],[自治体名]]&amp;"_"&amp;料金tbl[[#This Row],[料金区分]]&amp;料金tbl[[#This Row],[使用区分１]]</f>
        <v>広島市下水_従量</v>
      </c>
      <c r="K131" s="5" t="str">
        <f>料金tbl[[#This Row],[自治体名]]&amp;"_"&amp;料金tbl[[#This Row],[料金区分]]&amp;料金tbl[[#This Row],[目的コード]]</f>
        <v>広島市下水_従量1</v>
      </c>
      <c r="L131" s="5" t="str">
        <f>料金tbl[[#This Row],[自治体名]]&amp;"_"&amp;料金tbl[[#This Row],[料金区分]]&amp;料金tbl[[#This Row],[目的コード]]&amp;"_"&amp;COUNTIFS($A$3:A131,料金tbl[[#This Row],[自治体名]],$B$3:B131,料金tbl[[#This Row],[料金区分]],$F$3:F131,料金tbl[[#This Row],[目的コード]])</f>
        <v>広島市下水_従量1_1</v>
      </c>
      <c r="M131" s="2">
        <v>5.5</v>
      </c>
    </row>
    <row r="132" spans="1:13" x14ac:dyDescent="0.15">
      <c r="A132" s="1" t="s">
        <v>45</v>
      </c>
      <c r="B132" s="1" t="s">
        <v>8</v>
      </c>
      <c r="C132" s="1" t="s">
        <v>2</v>
      </c>
      <c r="F13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2" s="5">
        <v>10</v>
      </c>
      <c r="I132" s="5">
        <v>15</v>
      </c>
      <c r="J132" s="5" t="str">
        <f>料金tbl[[#This Row],[自治体名]]&amp;"_"&amp;料金tbl[[#This Row],[料金区分]]&amp;料金tbl[[#This Row],[使用区分１]]</f>
        <v>広島市下水_従量</v>
      </c>
      <c r="K132" s="5" t="str">
        <f>料金tbl[[#This Row],[自治体名]]&amp;"_"&amp;料金tbl[[#This Row],[料金区分]]&amp;料金tbl[[#This Row],[目的コード]]</f>
        <v>広島市下水_従量1</v>
      </c>
      <c r="L132" s="5" t="str">
        <f>料金tbl[[#This Row],[自治体名]]&amp;"_"&amp;料金tbl[[#This Row],[料金区分]]&amp;料金tbl[[#This Row],[目的コード]]&amp;"_"&amp;COUNTIFS($A$3:A132,料金tbl[[#This Row],[自治体名]],$B$3:B132,料金tbl[[#This Row],[料金区分]],$F$3:F132,料金tbl[[#This Row],[目的コード]])</f>
        <v>広島市下水_従量1_2</v>
      </c>
      <c r="M132" s="2">
        <v>116.6</v>
      </c>
    </row>
    <row r="133" spans="1:13" x14ac:dyDescent="0.15">
      <c r="A133" s="1" t="s">
        <v>45</v>
      </c>
      <c r="B133" s="1" t="s">
        <v>8</v>
      </c>
      <c r="C133" s="1" t="s">
        <v>2</v>
      </c>
      <c r="F13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3" s="5">
        <v>15</v>
      </c>
      <c r="I133" s="5">
        <v>20</v>
      </c>
      <c r="J133" s="5" t="str">
        <f>料金tbl[[#This Row],[自治体名]]&amp;"_"&amp;料金tbl[[#This Row],[料金区分]]&amp;料金tbl[[#This Row],[使用区分１]]</f>
        <v>広島市下水_従量</v>
      </c>
      <c r="K133" s="5" t="str">
        <f>料金tbl[[#This Row],[自治体名]]&amp;"_"&amp;料金tbl[[#This Row],[料金区分]]&amp;料金tbl[[#This Row],[目的コード]]</f>
        <v>広島市下水_従量1</v>
      </c>
      <c r="L133" s="5" t="str">
        <f>料金tbl[[#This Row],[自治体名]]&amp;"_"&amp;料金tbl[[#This Row],[料金区分]]&amp;料金tbl[[#This Row],[目的コード]]&amp;"_"&amp;COUNTIFS($A$3:A133,料金tbl[[#This Row],[自治体名]],$B$3:B133,料金tbl[[#This Row],[料金区分]],$F$3:F133,料金tbl[[#This Row],[目的コード]])</f>
        <v>広島市下水_従量1_3</v>
      </c>
      <c r="M133" s="2">
        <v>178.23</v>
      </c>
    </row>
    <row r="134" spans="1:13" x14ac:dyDescent="0.15">
      <c r="A134" s="1" t="s">
        <v>45</v>
      </c>
      <c r="B134" s="1" t="s">
        <v>8</v>
      </c>
      <c r="C134" s="1" t="s">
        <v>2</v>
      </c>
      <c r="F13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4" s="5">
        <v>20</v>
      </c>
      <c r="I134" s="5">
        <v>40</v>
      </c>
      <c r="J134" s="5" t="str">
        <f>料金tbl[[#This Row],[自治体名]]&amp;"_"&amp;料金tbl[[#This Row],[料金区分]]&amp;料金tbl[[#This Row],[使用区分１]]</f>
        <v>広島市下水_従量</v>
      </c>
      <c r="K134" s="5" t="str">
        <f>料金tbl[[#This Row],[自治体名]]&amp;"_"&amp;料金tbl[[#This Row],[料金区分]]&amp;料金tbl[[#This Row],[目的コード]]</f>
        <v>広島市下水_従量1</v>
      </c>
      <c r="L134" s="5" t="str">
        <f>料金tbl[[#This Row],[自治体名]]&amp;"_"&amp;料金tbl[[#This Row],[料金区分]]&amp;料金tbl[[#This Row],[目的コード]]&amp;"_"&amp;COUNTIFS($A$3:A134,料金tbl[[#This Row],[自治体名]],$B$3:B134,料金tbl[[#This Row],[料金区分]],$F$3:F134,料金tbl[[#This Row],[目的コード]])</f>
        <v>広島市下水_従量1_4</v>
      </c>
      <c r="M134" s="2">
        <v>256.3</v>
      </c>
    </row>
    <row r="135" spans="1:13" x14ac:dyDescent="0.15">
      <c r="A135" s="1" t="s">
        <v>45</v>
      </c>
      <c r="B135" s="1" t="s">
        <v>8</v>
      </c>
      <c r="C135" s="1" t="s">
        <v>2</v>
      </c>
      <c r="F13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5" s="5">
        <v>40</v>
      </c>
      <c r="I135" s="5">
        <v>100</v>
      </c>
      <c r="J135" s="5" t="str">
        <f>料金tbl[[#This Row],[自治体名]]&amp;"_"&amp;料金tbl[[#This Row],[料金区分]]&amp;料金tbl[[#This Row],[使用区分１]]</f>
        <v>広島市下水_従量</v>
      </c>
      <c r="K135" s="5" t="str">
        <f>料金tbl[[#This Row],[自治体名]]&amp;"_"&amp;料金tbl[[#This Row],[料金区分]]&amp;料金tbl[[#This Row],[目的コード]]</f>
        <v>広島市下水_従量1</v>
      </c>
      <c r="L135" s="5" t="str">
        <f>料金tbl[[#This Row],[自治体名]]&amp;"_"&amp;料金tbl[[#This Row],[料金区分]]&amp;料金tbl[[#This Row],[目的コード]]&amp;"_"&amp;COUNTIFS($A$3:A135,料金tbl[[#This Row],[自治体名]],$B$3:B135,料金tbl[[#This Row],[料金区分]],$F$3:F135,料金tbl[[#This Row],[目的コード]])</f>
        <v>広島市下水_従量1_5</v>
      </c>
      <c r="M135" s="2">
        <v>342.1</v>
      </c>
    </row>
    <row r="136" spans="1:13" x14ac:dyDescent="0.15">
      <c r="A136" s="1" t="s">
        <v>45</v>
      </c>
      <c r="B136" s="1" t="s">
        <v>8</v>
      </c>
      <c r="C136" s="1" t="s">
        <v>2</v>
      </c>
      <c r="F13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1</v>
      </c>
      <c r="H136" s="5">
        <v>100</v>
      </c>
      <c r="I136" s="5">
        <v>99999</v>
      </c>
      <c r="J136" s="5" t="str">
        <f>料金tbl[[#This Row],[自治体名]]&amp;"_"&amp;料金tbl[[#This Row],[料金区分]]&amp;料金tbl[[#This Row],[使用区分１]]</f>
        <v>広島市下水_従量</v>
      </c>
      <c r="K136" s="5" t="str">
        <f>料金tbl[[#This Row],[自治体名]]&amp;"_"&amp;料金tbl[[#This Row],[料金区分]]&amp;料金tbl[[#This Row],[目的コード]]</f>
        <v>広島市下水_従量1</v>
      </c>
      <c r="L136" s="5" t="str">
        <f>料金tbl[[#This Row],[自治体名]]&amp;"_"&amp;料金tbl[[#This Row],[料金区分]]&amp;料金tbl[[#This Row],[目的コード]]&amp;"_"&amp;COUNTIFS($A$3:A136,料金tbl[[#This Row],[自治体名]],$B$3:B136,料金tbl[[#This Row],[料金区分]],$F$3:F136,料金tbl[[#This Row],[目的コード]])</f>
        <v>広島市下水_従量1_6</v>
      </c>
      <c r="M136" s="2">
        <v>378.4</v>
      </c>
    </row>
    <row r="137" spans="1:13" x14ac:dyDescent="0.15">
      <c r="A137" s="1" t="s">
        <v>45</v>
      </c>
      <c r="B137" s="1" t="s">
        <v>8</v>
      </c>
      <c r="D137" s="1" t="s">
        <v>3</v>
      </c>
      <c r="E137" s="1" t="s">
        <v>31</v>
      </c>
      <c r="F13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37" s="5">
        <v>6</v>
      </c>
      <c r="I137" s="5">
        <v>10</v>
      </c>
      <c r="J137" s="5" t="str">
        <f>料金tbl[[#This Row],[自治体名]]&amp;"_"&amp;料金tbl[[#This Row],[料金区分]]&amp;料金tbl[[#This Row],[使用区分１]]</f>
        <v>広島市下水_従量</v>
      </c>
      <c r="K137" s="5" t="str">
        <f>料金tbl[[#This Row],[自治体名]]&amp;"_"&amp;料金tbl[[#This Row],[料金区分]]&amp;料金tbl[[#This Row],[目的コード]]</f>
        <v>広島市下水_従量5</v>
      </c>
      <c r="L137" s="5" t="str">
        <f>料金tbl[[#This Row],[自治体名]]&amp;"_"&amp;料金tbl[[#This Row],[料金区分]]&amp;料金tbl[[#This Row],[目的コード]]&amp;"_"&amp;COUNTIFS($A$3:A137,料金tbl[[#This Row],[自治体名]],$B$3:B137,料金tbl[[#This Row],[料金区分]],$F$3:F137,料金tbl[[#This Row],[目的コード]])</f>
        <v>広島市下水_従量5_1</v>
      </c>
      <c r="M137" s="2">
        <v>5.5</v>
      </c>
    </row>
    <row r="138" spans="1:13" x14ac:dyDescent="0.15">
      <c r="A138" s="1" t="s">
        <v>45</v>
      </c>
      <c r="B138" s="1" t="s">
        <v>8</v>
      </c>
      <c r="D138" s="1" t="s">
        <v>3</v>
      </c>
      <c r="E138" s="1" t="s">
        <v>31</v>
      </c>
      <c r="F13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38" s="5">
        <v>10</v>
      </c>
      <c r="I138" s="5">
        <v>15</v>
      </c>
      <c r="J138" s="5" t="str">
        <f>料金tbl[[#This Row],[自治体名]]&amp;"_"&amp;料金tbl[[#This Row],[料金区分]]&amp;料金tbl[[#This Row],[使用区分１]]</f>
        <v>広島市下水_従量</v>
      </c>
      <c r="K138" s="5" t="str">
        <f>料金tbl[[#This Row],[自治体名]]&amp;"_"&amp;料金tbl[[#This Row],[料金区分]]&amp;料金tbl[[#This Row],[目的コード]]</f>
        <v>広島市下水_従量5</v>
      </c>
      <c r="L138" s="5" t="str">
        <f>料金tbl[[#This Row],[自治体名]]&amp;"_"&amp;料金tbl[[#This Row],[料金区分]]&amp;料金tbl[[#This Row],[目的コード]]&amp;"_"&amp;COUNTIFS($A$3:A138,料金tbl[[#This Row],[自治体名]],$B$3:B138,料金tbl[[#This Row],[料金区分]],$F$3:F138,料金tbl[[#This Row],[目的コード]])</f>
        <v>広島市下水_従量5_2</v>
      </c>
      <c r="M138" s="2">
        <v>116.6</v>
      </c>
    </row>
    <row r="139" spans="1:13" x14ac:dyDescent="0.15">
      <c r="A139" s="1" t="s">
        <v>45</v>
      </c>
      <c r="B139" s="1" t="s">
        <v>8</v>
      </c>
      <c r="D139" s="1" t="s">
        <v>3</v>
      </c>
      <c r="E139" s="1" t="s">
        <v>31</v>
      </c>
      <c r="F13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39" s="5">
        <v>15</v>
      </c>
      <c r="I139" s="5">
        <v>20</v>
      </c>
      <c r="J139" s="5" t="str">
        <f>料金tbl[[#This Row],[自治体名]]&amp;"_"&amp;料金tbl[[#This Row],[料金区分]]&amp;料金tbl[[#This Row],[使用区分１]]</f>
        <v>広島市下水_従量</v>
      </c>
      <c r="K139" s="5" t="str">
        <f>料金tbl[[#This Row],[自治体名]]&amp;"_"&amp;料金tbl[[#This Row],[料金区分]]&amp;料金tbl[[#This Row],[目的コード]]</f>
        <v>広島市下水_従量5</v>
      </c>
      <c r="L139" s="5" t="str">
        <f>料金tbl[[#This Row],[自治体名]]&amp;"_"&amp;料金tbl[[#This Row],[料金区分]]&amp;料金tbl[[#This Row],[目的コード]]&amp;"_"&amp;COUNTIFS($A$3:A139,料金tbl[[#This Row],[自治体名]],$B$3:B139,料金tbl[[#This Row],[料金区分]],$F$3:F139,料金tbl[[#This Row],[目的コード]])</f>
        <v>広島市下水_従量5_3</v>
      </c>
      <c r="M139" s="2">
        <v>194.7</v>
      </c>
    </row>
    <row r="140" spans="1:13" x14ac:dyDescent="0.15">
      <c r="A140" s="1" t="s">
        <v>45</v>
      </c>
      <c r="B140" s="1" t="s">
        <v>8</v>
      </c>
      <c r="D140" s="1" t="s">
        <v>3</v>
      </c>
      <c r="E140" s="1" t="s">
        <v>31</v>
      </c>
      <c r="F14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0" s="5">
        <v>20</v>
      </c>
      <c r="I140" s="5">
        <v>40</v>
      </c>
      <c r="J140" s="5" t="str">
        <f>料金tbl[[#This Row],[自治体名]]&amp;"_"&amp;料金tbl[[#This Row],[料金区分]]&amp;料金tbl[[#This Row],[使用区分１]]</f>
        <v>広島市下水_従量</v>
      </c>
      <c r="K140" s="5" t="str">
        <f>料金tbl[[#This Row],[自治体名]]&amp;"_"&amp;料金tbl[[#This Row],[料金区分]]&amp;料金tbl[[#This Row],[目的コード]]</f>
        <v>広島市下水_従量5</v>
      </c>
      <c r="L140" s="5" t="str">
        <f>料金tbl[[#This Row],[自治体名]]&amp;"_"&amp;料金tbl[[#This Row],[料金区分]]&amp;料金tbl[[#This Row],[目的コード]]&amp;"_"&amp;COUNTIFS($A$3:A140,料金tbl[[#This Row],[自治体名]],$B$3:B140,料金tbl[[#This Row],[料金区分]],$F$3:F140,料金tbl[[#This Row],[目的コード]])</f>
        <v>広島市下水_従量5_4</v>
      </c>
      <c r="M140" s="2">
        <v>281.60000000000002</v>
      </c>
    </row>
    <row r="141" spans="1:13" x14ac:dyDescent="0.15">
      <c r="A141" s="1" t="s">
        <v>45</v>
      </c>
      <c r="B141" s="1" t="s">
        <v>8</v>
      </c>
      <c r="D141" s="1" t="s">
        <v>3</v>
      </c>
      <c r="E141" s="1" t="s">
        <v>31</v>
      </c>
      <c r="F14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1" s="5">
        <v>40</v>
      </c>
      <c r="I141" s="5">
        <v>100</v>
      </c>
      <c r="J141" s="5" t="str">
        <f>料金tbl[[#This Row],[自治体名]]&amp;"_"&amp;料金tbl[[#This Row],[料金区分]]&amp;料金tbl[[#This Row],[使用区分１]]</f>
        <v>広島市下水_従量</v>
      </c>
      <c r="K141" s="5" t="str">
        <f>料金tbl[[#This Row],[自治体名]]&amp;"_"&amp;料金tbl[[#This Row],[料金区分]]&amp;料金tbl[[#This Row],[目的コード]]</f>
        <v>広島市下水_従量5</v>
      </c>
      <c r="L141" s="5" t="str">
        <f>料金tbl[[#This Row],[自治体名]]&amp;"_"&amp;料金tbl[[#This Row],[料金区分]]&amp;料金tbl[[#This Row],[目的コード]]&amp;"_"&amp;COUNTIFS($A$3:A141,料金tbl[[#This Row],[自治体名]],$B$3:B141,料金tbl[[#This Row],[料金区分]],$F$3:F141,料金tbl[[#This Row],[目的コード]])</f>
        <v>広島市下水_従量5_5</v>
      </c>
      <c r="M141" s="2">
        <v>358.6</v>
      </c>
    </row>
    <row r="142" spans="1:13" x14ac:dyDescent="0.15">
      <c r="A142" s="1" t="s">
        <v>45</v>
      </c>
      <c r="B142" s="1" t="s">
        <v>8</v>
      </c>
      <c r="D142" s="1" t="s">
        <v>3</v>
      </c>
      <c r="E142" s="1" t="s">
        <v>31</v>
      </c>
      <c r="F14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2" s="5">
        <v>100</v>
      </c>
      <c r="I142" s="5">
        <v>200</v>
      </c>
      <c r="J142" s="5" t="str">
        <f>料金tbl[[#This Row],[自治体名]]&amp;"_"&amp;料金tbl[[#This Row],[料金区分]]&amp;料金tbl[[#This Row],[使用区分１]]</f>
        <v>広島市下水_従量</v>
      </c>
      <c r="K142" s="5" t="str">
        <f>料金tbl[[#This Row],[自治体名]]&amp;"_"&amp;料金tbl[[#This Row],[料金区分]]&amp;料金tbl[[#This Row],[目的コード]]</f>
        <v>広島市下水_従量5</v>
      </c>
      <c r="L142" s="5" t="str">
        <f>料金tbl[[#This Row],[自治体名]]&amp;"_"&amp;料金tbl[[#This Row],[料金区分]]&amp;料金tbl[[#This Row],[目的コード]]&amp;"_"&amp;COUNTIFS($A$3:A142,料金tbl[[#This Row],[自治体名]],$B$3:B142,料金tbl[[#This Row],[料金区分]],$F$3:F142,料金tbl[[#This Row],[目的コード]])</f>
        <v>広島市下水_従量5_6</v>
      </c>
      <c r="M142" s="2">
        <v>434.5</v>
      </c>
    </row>
    <row r="143" spans="1:13" x14ac:dyDescent="0.15">
      <c r="A143" s="1" t="s">
        <v>45</v>
      </c>
      <c r="B143" s="1" t="s">
        <v>8</v>
      </c>
      <c r="D143" s="1" t="s">
        <v>3</v>
      </c>
      <c r="E143" s="1" t="s">
        <v>31</v>
      </c>
      <c r="F14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3" s="5">
        <v>200</v>
      </c>
      <c r="I143" s="5">
        <v>500</v>
      </c>
      <c r="J143" s="5" t="str">
        <f>料金tbl[[#This Row],[自治体名]]&amp;"_"&amp;料金tbl[[#This Row],[料金区分]]&amp;料金tbl[[#This Row],[使用区分１]]</f>
        <v>広島市下水_従量</v>
      </c>
      <c r="K143" s="5" t="str">
        <f>料金tbl[[#This Row],[自治体名]]&amp;"_"&amp;料金tbl[[#This Row],[料金区分]]&amp;料金tbl[[#This Row],[目的コード]]</f>
        <v>広島市下水_従量5</v>
      </c>
      <c r="L143" s="5" t="str">
        <f>料金tbl[[#This Row],[自治体名]]&amp;"_"&amp;料金tbl[[#This Row],[料金区分]]&amp;料金tbl[[#This Row],[目的コード]]&amp;"_"&amp;COUNTIFS($A$3:A143,料金tbl[[#This Row],[自治体名]],$B$3:B143,料金tbl[[#This Row],[料金区分]],$F$3:F143,料金tbl[[#This Row],[目的コード]])</f>
        <v>広島市下水_従量5_7</v>
      </c>
      <c r="M143" s="2">
        <v>484</v>
      </c>
    </row>
    <row r="144" spans="1:13" x14ac:dyDescent="0.15">
      <c r="A144" s="1" t="s">
        <v>45</v>
      </c>
      <c r="B144" s="1" t="s">
        <v>8</v>
      </c>
      <c r="D144" s="1" t="s">
        <v>3</v>
      </c>
      <c r="E144" s="1" t="s">
        <v>31</v>
      </c>
      <c r="F14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4" s="5">
        <v>500</v>
      </c>
      <c r="I144" s="5">
        <v>1000</v>
      </c>
      <c r="J144" s="5" t="str">
        <f>料金tbl[[#This Row],[自治体名]]&amp;"_"&amp;料金tbl[[#This Row],[料金区分]]&amp;料金tbl[[#This Row],[使用区分１]]</f>
        <v>広島市下水_従量</v>
      </c>
      <c r="K144" s="5" t="str">
        <f>料金tbl[[#This Row],[自治体名]]&amp;"_"&amp;料金tbl[[#This Row],[料金区分]]&amp;料金tbl[[#This Row],[目的コード]]</f>
        <v>広島市下水_従量5</v>
      </c>
      <c r="L144" s="5" t="str">
        <f>料金tbl[[#This Row],[自治体名]]&amp;"_"&amp;料金tbl[[#This Row],[料金区分]]&amp;料金tbl[[#This Row],[目的コード]]&amp;"_"&amp;COUNTIFS($A$3:A144,料金tbl[[#This Row],[自治体名]],$B$3:B144,料金tbl[[#This Row],[料金区分]],$F$3:F144,料金tbl[[#This Row],[目的コード]])</f>
        <v>広島市下水_従量5_8</v>
      </c>
      <c r="M144" s="2">
        <v>519.20000000000005</v>
      </c>
    </row>
    <row r="145" spans="1:13" x14ac:dyDescent="0.15">
      <c r="A145" s="1" t="s">
        <v>45</v>
      </c>
      <c r="B145" s="1" t="s">
        <v>8</v>
      </c>
      <c r="D145" s="1" t="s">
        <v>3</v>
      </c>
      <c r="E145" s="1" t="s">
        <v>31</v>
      </c>
      <c r="F14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5</v>
      </c>
      <c r="H145" s="5">
        <v>1000</v>
      </c>
      <c r="I145" s="5">
        <v>99999</v>
      </c>
      <c r="J145" s="5" t="str">
        <f>料金tbl[[#This Row],[自治体名]]&amp;"_"&amp;料金tbl[[#This Row],[料金区分]]&amp;料金tbl[[#This Row],[使用区分１]]</f>
        <v>広島市下水_従量</v>
      </c>
      <c r="K145" s="5" t="str">
        <f>料金tbl[[#This Row],[自治体名]]&amp;"_"&amp;料金tbl[[#This Row],[料金区分]]&amp;料金tbl[[#This Row],[目的コード]]</f>
        <v>広島市下水_従量5</v>
      </c>
      <c r="L145" s="8" t="str">
        <f>料金tbl[[#This Row],[自治体名]]&amp;"_"&amp;料金tbl[[#This Row],[料金区分]]&amp;料金tbl[[#This Row],[目的コード]]&amp;"_"&amp;COUNTIFS($A$3:A145,料金tbl[[#This Row],[自治体名]],$B$3:B145,料金tbl[[#This Row],[料金区分]],$F$3:F145,料金tbl[[#This Row],[目的コード]])</f>
        <v>広島市下水_従量5_9</v>
      </c>
      <c r="M145" s="2">
        <v>544.5</v>
      </c>
    </row>
    <row r="146" spans="1:13" x14ac:dyDescent="0.15">
      <c r="A146" s="1" t="s">
        <v>46</v>
      </c>
      <c r="B146" s="1" t="s">
        <v>1</v>
      </c>
      <c r="C146" s="1" t="s">
        <v>2</v>
      </c>
      <c r="D146" s="1" t="s">
        <v>3</v>
      </c>
      <c r="E146" s="1" t="s">
        <v>31</v>
      </c>
      <c r="F14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46" s="5">
        <v>0</v>
      </c>
      <c r="I146" s="5">
        <v>10</v>
      </c>
      <c r="J146" s="5" t="str">
        <f>料金tbl[[#This Row],[自治体名]]&amp;"_"&amp;料金tbl[[#This Row],[料金区分]]&amp;料金tbl[[#This Row],[使用区分１]]</f>
        <v>廿日市市下水_基本</v>
      </c>
      <c r="K146" s="5" t="str">
        <f>料金tbl[[#This Row],[自治体名]]&amp;"_"&amp;料金tbl[[#This Row],[料金区分]]&amp;料金tbl[[#This Row],[目的コード]]</f>
        <v>廿日市市下水_基本6</v>
      </c>
      <c r="L146" s="5" t="str">
        <f>料金tbl[[#This Row],[自治体名]]&amp;"_"&amp;料金tbl[[#This Row],[料金区分]]&amp;料金tbl[[#This Row],[目的コード]]&amp;"_"&amp;COUNTIFS($A$3:A146,料金tbl[[#This Row],[自治体名]],$B$3:B146,料金tbl[[#This Row],[料金区分]],$F$3:F146,料金tbl[[#This Row],[目的コード]])</f>
        <v>廿日市市下水_基本6_1</v>
      </c>
      <c r="M146" s="2">
        <v>1100</v>
      </c>
    </row>
    <row r="147" spans="1:13" x14ac:dyDescent="0.15">
      <c r="A147" s="1" t="s">
        <v>46</v>
      </c>
      <c r="B147" s="1" t="s">
        <v>8</v>
      </c>
      <c r="C147" s="1" t="s">
        <v>2</v>
      </c>
      <c r="D147" s="1" t="s">
        <v>3</v>
      </c>
      <c r="E147" s="1" t="s">
        <v>31</v>
      </c>
      <c r="F14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47" s="5">
        <v>10</v>
      </c>
      <c r="I147" s="5">
        <v>15</v>
      </c>
      <c r="J147" s="5" t="str">
        <f>料金tbl[[#This Row],[自治体名]]&amp;"_"&amp;料金tbl[[#This Row],[料金区分]]&amp;料金tbl[[#This Row],[使用区分１]]</f>
        <v>廿日市市下水_従量</v>
      </c>
      <c r="K147" s="5" t="str">
        <f>料金tbl[[#This Row],[自治体名]]&amp;"_"&amp;料金tbl[[#This Row],[料金区分]]&amp;料金tbl[[#This Row],[目的コード]]</f>
        <v>廿日市市下水_従量6</v>
      </c>
      <c r="L147" s="5" t="str">
        <f>料金tbl[[#This Row],[自治体名]]&amp;"_"&amp;料金tbl[[#This Row],[料金区分]]&amp;料金tbl[[#This Row],[目的コード]]&amp;"_"&amp;COUNTIFS($A$3:A147,料金tbl[[#This Row],[自治体名]],$B$3:B147,料金tbl[[#This Row],[料金区分]],$F$3:F147,料金tbl[[#This Row],[目的コード]])</f>
        <v>廿日市市下水_従量6_1</v>
      </c>
      <c r="M147" s="2">
        <v>148.5</v>
      </c>
    </row>
    <row r="148" spans="1:13" x14ac:dyDescent="0.15">
      <c r="A148" s="1" t="s">
        <v>46</v>
      </c>
      <c r="B148" s="1" t="s">
        <v>8</v>
      </c>
      <c r="C148" s="1" t="s">
        <v>2</v>
      </c>
      <c r="D148" s="1" t="s">
        <v>3</v>
      </c>
      <c r="E148" s="1" t="s">
        <v>31</v>
      </c>
      <c r="F14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48" s="5">
        <v>15</v>
      </c>
      <c r="I148" s="5">
        <v>20</v>
      </c>
      <c r="J148" s="5" t="str">
        <f>料金tbl[[#This Row],[自治体名]]&amp;"_"&amp;料金tbl[[#This Row],[料金区分]]&amp;料金tbl[[#This Row],[使用区分１]]</f>
        <v>廿日市市下水_従量</v>
      </c>
      <c r="K148" s="5" t="str">
        <f>料金tbl[[#This Row],[自治体名]]&amp;"_"&amp;料金tbl[[#This Row],[料金区分]]&amp;料金tbl[[#This Row],[目的コード]]</f>
        <v>廿日市市下水_従量6</v>
      </c>
      <c r="L148" s="5" t="str">
        <f>料金tbl[[#This Row],[自治体名]]&amp;"_"&amp;料金tbl[[#This Row],[料金区分]]&amp;料金tbl[[#This Row],[目的コード]]&amp;"_"&amp;COUNTIFS($A$3:A148,料金tbl[[#This Row],[自治体名]],$B$3:B148,料金tbl[[#This Row],[料金区分]],$F$3:F148,料金tbl[[#This Row],[目的コード]])</f>
        <v>廿日市市下水_従量6_2</v>
      </c>
      <c r="M148" s="2">
        <v>170.5</v>
      </c>
    </row>
    <row r="149" spans="1:13" x14ac:dyDescent="0.15">
      <c r="A149" s="1" t="s">
        <v>46</v>
      </c>
      <c r="B149" s="1" t="s">
        <v>8</v>
      </c>
      <c r="C149" s="1" t="s">
        <v>2</v>
      </c>
      <c r="D149" s="1" t="s">
        <v>3</v>
      </c>
      <c r="E149" s="1" t="s">
        <v>31</v>
      </c>
      <c r="F14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49" s="5">
        <v>20</v>
      </c>
      <c r="I149" s="5">
        <v>25</v>
      </c>
      <c r="J149" s="5" t="str">
        <f>料金tbl[[#This Row],[自治体名]]&amp;"_"&amp;料金tbl[[#This Row],[料金区分]]&amp;料金tbl[[#This Row],[使用区分１]]</f>
        <v>廿日市市下水_従量</v>
      </c>
      <c r="K149" s="5" t="str">
        <f>料金tbl[[#This Row],[自治体名]]&amp;"_"&amp;料金tbl[[#This Row],[料金区分]]&amp;料金tbl[[#This Row],[目的コード]]</f>
        <v>廿日市市下水_従量6</v>
      </c>
      <c r="L149" s="5" t="str">
        <f>料金tbl[[#This Row],[自治体名]]&amp;"_"&amp;料金tbl[[#This Row],[料金区分]]&amp;料金tbl[[#This Row],[目的コード]]&amp;"_"&amp;COUNTIFS($A$3:A149,料金tbl[[#This Row],[自治体名]],$B$3:B149,料金tbl[[#This Row],[料金区分]],$F$3:F149,料金tbl[[#This Row],[目的コード]])</f>
        <v>廿日市市下水_従量6_3</v>
      </c>
      <c r="M149" s="2">
        <v>192.5</v>
      </c>
    </row>
    <row r="150" spans="1:13" x14ac:dyDescent="0.15">
      <c r="A150" s="1" t="s">
        <v>46</v>
      </c>
      <c r="B150" s="1" t="s">
        <v>8</v>
      </c>
      <c r="C150" s="1" t="s">
        <v>2</v>
      </c>
      <c r="D150" s="1" t="s">
        <v>3</v>
      </c>
      <c r="E150" s="1" t="s">
        <v>31</v>
      </c>
      <c r="F15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0" s="5">
        <v>25</v>
      </c>
      <c r="I150" s="5">
        <v>30</v>
      </c>
      <c r="J150" s="5" t="str">
        <f>料金tbl[[#This Row],[自治体名]]&amp;"_"&amp;料金tbl[[#This Row],[料金区分]]&amp;料金tbl[[#This Row],[使用区分１]]</f>
        <v>廿日市市下水_従量</v>
      </c>
      <c r="K150" s="5" t="str">
        <f>料金tbl[[#This Row],[自治体名]]&amp;"_"&amp;料金tbl[[#This Row],[料金区分]]&amp;料金tbl[[#This Row],[目的コード]]</f>
        <v>廿日市市下水_従量6</v>
      </c>
      <c r="L150" s="5" t="str">
        <f>料金tbl[[#This Row],[自治体名]]&amp;"_"&amp;料金tbl[[#This Row],[料金区分]]&amp;料金tbl[[#This Row],[目的コード]]&amp;"_"&amp;COUNTIFS($A$3:A150,料金tbl[[#This Row],[自治体名]],$B$3:B150,料金tbl[[#This Row],[料金区分]],$F$3:F150,料金tbl[[#This Row],[目的コード]])</f>
        <v>廿日市市下水_従量6_4</v>
      </c>
      <c r="M150" s="2">
        <v>214.5</v>
      </c>
    </row>
    <row r="151" spans="1:13" x14ac:dyDescent="0.15">
      <c r="A151" s="1" t="s">
        <v>46</v>
      </c>
      <c r="B151" s="1" t="s">
        <v>8</v>
      </c>
      <c r="C151" s="1" t="s">
        <v>2</v>
      </c>
      <c r="D151" s="1" t="s">
        <v>3</v>
      </c>
      <c r="E151" s="1" t="s">
        <v>31</v>
      </c>
      <c r="F151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1" s="5">
        <v>30</v>
      </c>
      <c r="I151" s="5">
        <v>50</v>
      </c>
      <c r="J151" s="5" t="str">
        <f>料金tbl[[#This Row],[自治体名]]&amp;"_"&amp;料金tbl[[#This Row],[料金区分]]&amp;料金tbl[[#This Row],[使用区分１]]</f>
        <v>廿日市市下水_従量</v>
      </c>
      <c r="K151" s="5" t="str">
        <f>料金tbl[[#This Row],[自治体名]]&amp;"_"&amp;料金tbl[[#This Row],[料金区分]]&amp;料金tbl[[#This Row],[目的コード]]</f>
        <v>廿日市市下水_従量6</v>
      </c>
      <c r="L151" s="5" t="str">
        <f>料金tbl[[#This Row],[自治体名]]&amp;"_"&amp;料金tbl[[#This Row],[料金区分]]&amp;料金tbl[[#This Row],[目的コード]]&amp;"_"&amp;COUNTIFS($A$3:A151,料金tbl[[#This Row],[自治体名]],$B$3:B151,料金tbl[[#This Row],[料金区分]],$F$3:F151,料金tbl[[#This Row],[目的コード]])</f>
        <v>廿日市市下水_従量6_5</v>
      </c>
      <c r="M151" s="2">
        <v>225.5</v>
      </c>
    </row>
    <row r="152" spans="1:13" x14ac:dyDescent="0.15">
      <c r="A152" s="1" t="s">
        <v>46</v>
      </c>
      <c r="B152" s="1" t="s">
        <v>8</v>
      </c>
      <c r="C152" s="1" t="s">
        <v>2</v>
      </c>
      <c r="D152" s="1" t="s">
        <v>3</v>
      </c>
      <c r="E152" s="1" t="s">
        <v>31</v>
      </c>
      <c r="F152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2" s="5">
        <v>50</v>
      </c>
      <c r="I152" s="5">
        <v>100</v>
      </c>
      <c r="J152" s="5" t="str">
        <f>料金tbl[[#This Row],[自治体名]]&amp;"_"&amp;料金tbl[[#This Row],[料金区分]]&amp;料金tbl[[#This Row],[使用区分１]]</f>
        <v>廿日市市下水_従量</v>
      </c>
      <c r="K152" s="5" t="str">
        <f>料金tbl[[#This Row],[自治体名]]&amp;"_"&amp;料金tbl[[#This Row],[料金区分]]&amp;料金tbl[[#This Row],[目的コード]]</f>
        <v>廿日市市下水_従量6</v>
      </c>
      <c r="L152" s="5" t="str">
        <f>料金tbl[[#This Row],[自治体名]]&amp;"_"&amp;料金tbl[[#This Row],[料金区分]]&amp;料金tbl[[#This Row],[目的コード]]&amp;"_"&amp;COUNTIFS($A$3:A152,料金tbl[[#This Row],[自治体名]],$B$3:B152,料金tbl[[#This Row],[料金区分]],$F$3:F152,料金tbl[[#This Row],[目的コード]])</f>
        <v>廿日市市下水_従量6_6</v>
      </c>
      <c r="M152" s="2">
        <v>231</v>
      </c>
    </row>
    <row r="153" spans="1:13" x14ac:dyDescent="0.15">
      <c r="A153" s="1" t="s">
        <v>46</v>
      </c>
      <c r="B153" s="1" t="s">
        <v>8</v>
      </c>
      <c r="C153" s="1" t="s">
        <v>2</v>
      </c>
      <c r="D153" s="1" t="s">
        <v>3</v>
      </c>
      <c r="E153" s="1" t="s">
        <v>31</v>
      </c>
      <c r="F153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3" s="5">
        <v>100</v>
      </c>
      <c r="I153" s="5">
        <v>99999</v>
      </c>
      <c r="J153" s="5" t="str">
        <f>料金tbl[[#This Row],[自治体名]]&amp;"_"&amp;料金tbl[[#This Row],[料金区分]]&amp;料金tbl[[#This Row],[使用区分１]]</f>
        <v>廿日市市下水_従量</v>
      </c>
      <c r="K153" s="5" t="str">
        <f>料金tbl[[#This Row],[自治体名]]&amp;"_"&amp;料金tbl[[#This Row],[料金区分]]&amp;料金tbl[[#This Row],[目的コード]]</f>
        <v>廿日市市下水_従量6</v>
      </c>
      <c r="L153" s="8" t="str">
        <f>料金tbl[[#This Row],[自治体名]]&amp;"_"&amp;料金tbl[[#This Row],[料金区分]]&amp;料金tbl[[#This Row],[目的コード]]&amp;"_"&amp;COUNTIFS($A$3:A160,料金tbl[[#This Row],[自治体名]],$B$3:B160,料金tbl[[#This Row],[料金区分]],$F$3:F160,料金tbl[[#This Row],[目的コード]])</f>
        <v>廿日市市下水_従量6_7</v>
      </c>
      <c r="M153" s="2">
        <v>236.5</v>
      </c>
    </row>
    <row r="154" spans="1:13" x14ac:dyDescent="0.15">
      <c r="A154" s="1" t="s">
        <v>47</v>
      </c>
      <c r="B154" s="1" t="s">
        <v>1</v>
      </c>
      <c r="C154" s="1" t="s">
        <v>2</v>
      </c>
      <c r="D154" s="1" t="s">
        <v>3</v>
      </c>
      <c r="E154" s="1" t="s">
        <v>31</v>
      </c>
      <c r="F154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4" s="5">
        <v>0</v>
      </c>
      <c r="I154" s="5">
        <v>10</v>
      </c>
      <c r="J154" s="5" t="str">
        <f>料金tbl[[#This Row],[自治体名]]&amp;"_"&amp;料金tbl[[#This Row],[料金区分]]&amp;料金tbl[[#This Row],[使用区分１]]</f>
        <v>岩国市下水_基本</v>
      </c>
      <c r="K154" s="5" t="str">
        <f>料金tbl[[#This Row],[自治体名]]&amp;"_"&amp;料金tbl[[#This Row],[料金区分]]&amp;料金tbl[[#This Row],[目的コード]]</f>
        <v>岩国市下水_基本6</v>
      </c>
      <c r="L154" s="5" t="str">
        <f>料金tbl[[#This Row],[自治体名]]&amp;"_"&amp;料金tbl[[#This Row],[料金区分]]&amp;料金tbl[[#This Row],[目的コード]]&amp;"_"&amp;COUNTIFS($A$3:A154,料金tbl[[#This Row],[自治体名]],$B$3:B154,料金tbl[[#This Row],[料金区分]],$F$3:F154,料金tbl[[#This Row],[目的コード]])</f>
        <v>岩国市下水_基本6_1</v>
      </c>
      <c r="M154" s="2">
        <v>1485</v>
      </c>
    </row>
    <row r="155" spans="1:13" x14ac:dyDescent="0.15">
      <c r="A155" s="1" t="s">
        <v>47</v>
      </c>
      <c r="B155" s="1" t="s">
        <v>8</v>
      </c>
      <c r="C155" s="1" t="s">
        <v>2</v>
      </c>
      <c r="D155" s="1" t="s">
        <v>3</v>
      </c>
      <c r="E155" s="1" t="s">
        <v>31</v>
      </c>
      <c r="F155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5" s="5">
        <v>10</v>
      </c>
      <c r="I155" s="5">
        <v>20</v>
      </c>
      <c r="J155" s="5" t="str">
        <f>料金tbl[[#This Row],[自治体名]]&amp;"_"&amp;料金tbl[[#This Row],[料金区分]]&amp;料金tbl[[#This Row],[使用区分１]]</f>
        <v>岩国市下水_従量</v>
      </c>
      <c r="K155" s="5" t="str">
        <f>料金tbl[[#This Row],[自治体名]]&amp;"_"&amp;料金tbl[[#This Row],[料金区分]]&amp;料金tbl[[#This Row],[目的コード]]</f>
        <v>岩国市下水_従量6</v>
      </c>
      <c r="L155" s="5" t="str">
        <f>料金tbl[[#This Row],[自治体名]]&amp;"_"&amp;料金tbl[[#This Row],[料金区分]]&amp;料金tbl[[#This Row],[目的コード]]&amp;"_"&amp;COUNTIFS($A$3:A155,料金tbl[[#This Row],[自治体名]],$B$3:B155,料金tbl[[#This Row],[料金区分]],$F$3:F155,料金tbl[[#This Row],[目的コード]])</f>
        <v>岩国市下水_従量6_1</v>
      </c>
      <c r="M155" s="2">
        <v>165</v>
      </c>
    </row>
    <row r="156" spans="1:13" x14ac:dyDescent="0.15">
      <c r="A156" s="1" t="s">
        <v>47</v>
      </c>
      <c r="B156" s="1" t="s">
        <v>8</v>
      </c>
      <c r="C156" s="1" t="s">
        <v>2</v>
      </c>
      <c r="D156" s="1" t="s">
        <v>3</v>
      </c>
      <c r="E156" s="1" t="s">
        <v>31</v>
      </c>
      <c r="F156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6" s="5">
        <v>20</v>
      </c>
      <c r="I156" s="5">
        <v>50</v>
      </c>
      <c r="J156" s="5" t="str">
        <f>料金tbl[[#This Row],[自治体名]]&amp;"_"&amp;料金tbl[[#This Row],[料金区分]]&amp;料金tbl[[#This Row],[使用区分１]]</f>
        <v>岩国市下水_従量</v>
      </c>
      <c r="K156" s="5" t="str">
        <f>料金tbl[[#This Row],[自治体名]]&amp;"_"&amp;料金tbl[[#This Row],[料金区分]]&amp;料金tbl[[#This Row],[目的コード]]</f>
        <v>岩国市下水_従量6</v>
      </c>
      <c r="L156" s="5" t="str">
        <f>料金tbl[[#This Row],[自治体名]]&amp;"_"&amp;料金tbl[[#This Row],[料金区分]]&amp;料金tbl[[#This Row],[目的コード]]&amp;"_"&amp;COUNTIFS($A$3:A156,料金tbl[[#This Row],[自治体名]],$B$3:B156,料金tbl[[#This Row],[料金区分]],$F$3:F156,料金tbl[[#This Row],[目的コード]])</f>
        <v>岩国市下水_従量6_2</v>
      </c>
      <c r="M156" s="2">
        <v>176</v>
      </c>
    </row>
    <row r="157" spans="1:13" x14ac:dyDescent="0.15">
      <c r="A157" s="1" t="s">
        <v>47</v>
      </c>
      <c r="B157" s="1" t="s">
        <v>8</v>
      </c>
      <c r="C157" s="1" t="s">
        <v>2</v>
      </c>
      <c r="D157" s="1" t="s">
        <v>3</v>
      </c>
      <c r="E157" s="1" t="s">
        <v>31</v>
      </c>
      <c r="F157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7" s="5">
        <v>50</v>
      </c>
      <c r="I157" s="5">
        <v>100</v>
      </c>
      <c r="J157" s="5" t="str">
        <f>料金tbl[[#This Row],[自治体名]]&amp;"_"&amp;料金tbl[[#This Row],[料金区分]]&amp;料金tbl[[#This Row],[使用区分１]]</f>
        <v>岩国市下水_従量</v>
      </c>
      <c r="K157" s="5" t="str">
        <f>料金tbl[[#This Row],[自治体名]]&amp;"_"&amp;料金tbl[[#This Row],[料金区分]]&amp;料金tbl[[#This Row],[目的コード]]</f>
        <v>岩国市下水_従量6</v>
      </c>
      <c r="L157" s="5" t="str">
        <f>料金tbl[[#This Row],[自治体名]]&amp;"_"&amp;料金tbl[[#This Row],[料金区分]]&amp;料金tbl[[#This Row],[目的コード]]&amp;"_"&amp;COUNTIFS($A$3:A157,料金tbl[[#This Row],[自治体名]],$B$3:B157,料金tbl[[#This Row],[料金区分]],$F$3:F157,料金tbl[[#This Row],[目的コード]])</f>
        <v>岩国市下水_従量6_3</v>
      </c>
      <c r="M157" s="2">
        <v>198</v>
      </c>
    </row>
    <row r="158" spans="1:13" x14ac:dyDescent="0.15">
      <c r="A158" s="1" t="s">
        <v>47</v>
      </c>
      <c r="B158" s="1" t="s">
        <v>8</v>
      </c>
      <c r="C158" s="1" t="s">
        <v>2</v>
      </c>
      <c r="D158" s="1" t="s">
        <v>3</v>
      </c>
      <c r="E158" s="1" t="s">
        <v>31</v>
      </c>
      <c r="F158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8" s="5">
        <v>100</v>
      </c>
      <c r="I158" s="5">
        <v>1000</v>
      </c>
      <c r="J158" s="5" t="str">
        <f>料金tbl[[#This Row],[自治体名]]&amp;"_"&amp;料金tbl[[#This Row],[料金区分]]&amp;料金tbl[[#This Row],[使用区分１]]</f>
        <v>岩国市下水_従量</v>
      </c>
      <c r="K158" s="5" t="str">
        <f>料金tbl[[#This Row],[自治体名]]&amp;"_"&amp;料金tbl[[#This Row],[料金区分]]&amp;料金tbl[[#This Row],[目的コード]]</f>
        <v>岩国市下水_従量6</v>
      </c>
      <c r="L158" s="5" t="str">
        <f>料金tbl[[#This Row],[自治体名]]&amp;"_"&amp;料金tbl[[#This Row],[料金区分]]&amp;料金tbl[[#This Row],[目的コード]]&amp;"_"&amp;COUNTIFS($A$3:A158,料金tbl[[#This Row],[自治体名]],$B$3:B158,料金tbl[[#This Row],[料金区分]],$F$3:F158,料金tbl[[#This Row],[目的コード]])</f>
        <v>岩国市下水_従量6_4</v>
      </c>
      <c r="M158" s="2">
        <v>209</v>
      </c>
    </row>
    <row r="159" spans="1:13" x14ac:dyDescent="0.15">
      <c r="A159" s="1" t="s">
        <v>47</v>
      </c>
      <c r="B159" s="1" t="s">
        <v>8</v>
      </c>
      <c r="C159" s="1" t="s">
        <v>2</v>
      </c>
      <c r="D159" s="1" t="s">
        <v>3</v>
      </c>
      <c r="E159" s="1" t="s">
        <v>31</v>
      </c>
      <c r="F159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59" s="5">
        <v>1000</v>
      </c>
      <c r="I159" s="5">
        <v>5000</v>
      </c>
      <c r="J159" s="5" t="str">
        <f>料金tbl[[#This Row],[自治体名]]&amp;"_"&amp;料金tbl[[#This Row],[料金区分]]&amp;料金tbl[[#This Row],[使用区分１]]</f>
        <v>岩国市下水_従量</v>
      </c>
      <c r="K159" s="5" t="str">
        <f>料金tbl[[#This Row],[自治体名]]&amp;"_"&amp;料金tbl[[#This Row],[料金区分]]&amp;料金tbl[[#This Row],[目的コード]]</f>
        <v>岩国市下水_従量6</v>
      </c>
      <c r="L159" s="5" t="str">
        <f>料金tbl[[#This Row],[自治体名]]&amp;"_"&amp;料金tbl[[#This Row],[料金区分]]&amp;料金tbl[[#This Row],[目的コード]]&amp;"_"&amp;COUNTIFS($A$3:A159,料金tbl[[#This Row],[自治体名]],$B$3:B159,料金tbl[[#This Row],[料金区分]],$F$3:F159,料金tbl[[#This Row],[目的コード]])</f>
        <v>岩国市下水_従量6_5</v>
      </c>
      <c r="M159" s="2">
        <v>220</v>
      </c>
    </row>
    <row r="160" spans="1:13" x14ac:dyDescent="0.15">
      <c r="A160" s="1" t="s">
        <v>47</v>
      </c>
      <c r="B160" s="1" t="s">
        <v>8</v>
      </c>
      <c r="C160" s="1" t="s">
        <v>2</v>
      </c>
      <c r="D160" s="1" t="s">
        <v>3</v>
      </c>
      <c r="E160" s="1" t="s">
        <v>31</v>
      </c>
      <c r="F160" s="1">
        <f>IF(AND(料金tbl[[#This Row],[目的区分１]]="一般",料金tbl[[#This Row],[目的区分２]]="",料金tbl[[#This Row],[目的区分３]]=""),1,IF(AND(料金tbl[[#This Row],[目的区分１]]="",料金tbl[[#This Row],[目的区分２]]="業務",料金tbl[[#This Row],[目的区分３]]=""),2,IF(AND(料金tbl[[#This Row],[目的区分１]]="",料金tbl[[#This Row],[目的区分２]]="",料金tbl[[#This Row],[目的区分３]]="工場"),3,IF(AND(料金tbl[[#This Row],[目的区分１]]="一般",料金tbl[[#This Row],[目的区分２]]="業務",料金tbl[[#This Row],[目的区分３]]=""),4,IF(AND(料金tbl[[#This Row],[目的区分１]]="",料金tbl[[#This Row],[目的区分２]]="業務",料金tbl[[#This Row],[目的区分３]]="工場"),5,IF(AND(料金tbl[[#This Row],[目的区分１]]="一般",料金tbl[[#This Row],[目的区分２]]="業務",料金tbl[[#This Row],[目的区分３]]="工場"),6,7))))))</f>
        <v>6</v>
      </c>
      <c r="H160" s="5">
        <v>5000</v>
      </c>
      <c r="I160" s="5">
        <v>99999</v>
      </c>
      <c r="J160" s="5" t="str">
        <f>料金tbl[[#This Row],[自治体名]]&amp;"_"&amp;料金tbl[[#This Row],[料金区分]]&amp;料金tbl[[#This Row],[使用区分１]]</f>
        <v>岩国市下水_従量</v>
      </c>
      <c r="K160" s="5" t="str">
        <f>料金tbl[[#This Row],[自治体名]]&amp;"_"&amp;料金tbl[[#This Row],[料金区分]]&amp;料金tbl[[#This Row],[目的コード]]</f>
        <v>岩国市下水_従量6</v>
      </c>
      <c r="L160" s="5" t="str">
        <f>料金tbl[[#This Row],[自治体名]]&amp;"_"&amp;料金tbl[[#This Row],[料金区分]]&amp;料金tbl[[#This Row],[目的コード]]&amp;"_"&amp;COUNTIFS($A$3:A160,料金tbl[[#This Row],[自治体名]],$B$3:B160,料金tbl[[#This Row],[料金区分]],$F$3:F160,料金tbl[[#This Row],[目的コード]])</f>
        <v>岩国市下水_従量6_6</v>
      </c>
      <c r="M160" s="2">
        <v>275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29DB-FC55-4144-AD35-0F5BCF5BB555}">
  <sheetPr codeName="Sheet2"/>
  <dimension ref="B1:G35"/>
  <sheetViews>
    <sheetView tabSelected="1" zoomScale="115" zoomScaleNormal="115" workbookViewId="0">
      <pane ySplit="12" topLeftCell="A38" activePane="bottomLeft" state="frozen"/>
      <selection pane="bottomLeft" activeCell="C4" sqref="C4"/>
    </sheetView>
  </sheetViews>
  <sheetFormatPr defaultRowHeight="13.5" x14ac:dyDescent="0.15"/>
  <cols>
    <col min="1" max="1" width="2.75" style="10" customWidth="1"/>
    <col min="2" max="2" width="22.125" style="10" customWidth="1"/>
    <col min="3" max="4" width="18.625" style="10" customWidth="1"/>
    <col min="5" max="5" width="21.375" style="10" customWidth="1"/>
    <col min="6" max="7" width="20.625" style="10" customWidth="1"/>
    <col min="8" max="16384" width="9" style="10"/>
  </cols>
  <sheetData>
    <row r="1" spans="2:7" ht="12" customHeight="1" x14ac:dyDescent="0.15"/>
    <row r="2" spans="2:7" ht="33.75" customHeight="1" x14ac:dyDescent="0.15">
      <c r="B2" s="58" t="s">
        <v>50</v>
      </c>
      <c r="C2" s="58"/>
      <c r="D2" s="58"/>
      <c r="E2" s="58"/>
      <c r="F2" s="58"/>
      <c r="G2" s="58"/>
    </row>
    <row r="3" spans="2:7" ht="25.5" customHeight="1" thickBot="1" x14ac:dyDescent="0.2">
      <c r="B3" s="11"/>
      <c r="E3" s="43"/>
      <c r="F3" s="43"/>
      <c r="G3" s="43"/>
    </row>
    <row r="4" spans="2:7" ht="24.95" customHeight="1" thickBot="1" x14ac:dyDescent="0.2">
      <c r="B4" s="33" t="s">
        <v>11</v>
      </c>
      <c r="C4" s="32" t="s">
        <v>2</v>
      </c>
      <c r="E4" s="43"/>
      <c r="F4" s="43"/>
      <c r="G4" s="43"/>
    </row>
    <row r="5" spans="2:7" ht="24.95" customHeight="1" thickBot="1" x14ac:dyDescent="0.2">
      <c r="B5" s="33" t="s">
        <v>51</v>
      </c>
      <c r="C5" s="56">
        <v>13</v>
      </c>
      <c r="E5" s="43"/>
      <c r="F5" s="43"/>
      <c r="G5" s="43"/>
    </row>
    <row r="6" spans="2:7" ht="24.95" customHeight="1" thickBot="1" x14ac:dyDescent="0.2">
      <c r="B6" s="33" t="s">
        <v>52</v>
      </c>
      <c r="C6" s="57">
        <v>30</v>
      </c>
      <c r="E6" s="43"/>
      <c r="F6" s="43"/>
      <c r="G6" s="43"/>
    </row>
    <row r="7" spans="2:7" ht="24.95" customHeight="1" thickBot="1" x14ac:dyDescent="0.2">
      <c r="B7" s="12"/>
    </row>
    <row r="8" spans="2:7" ht="24.95" customHeight="1" thickBot="1" x14ac:dyDescent="0.2">
      <c r="B8" s="34" t="s">
        <v>10</v>
      </c>
      <c r="C8" s="48" t="s">
        <v>57</v>
      </c>
      <c r="D8" s="35" t="s">
        <v>58</v>
      </c>
    </row>
    <row r="9" spans="2:7" ht="24.95" customHeight="1" thickTop="1" x14ac:dyDescent="0.15">
      <c r="B9" s="49" t="s">
        <v>40</v>
      </c>
      <c r="C9" s="44">
        <f>ROUNDDOWN(C26*2,0)</f>
        <v>3223</v>
      </c>
      <c r="D9" s="52">
        <f>ROUNDDOWN(D26*2,0)</f>
        <v>2915</v>
      </c>
    </row>
    <row r="10" spans="2:7" ht="24.95" customHeight="1" thickBot="1" x14ac:dyDescent="0.2">
      <c r="B10" s="50" t="s">
        <v>44</v>
      </c>
      <c r="C10" s="45">
        <f>ROUNDDOWN(C32*2,0)</f>
        <v>4029</v>
      </c>
      <c r="D10" s="53">
        <f>ROUNDDOWN(D32*2,0)</f>
        <v>3655</v>
      </c>
    </row>
    <row r="11" spans="2:7" ht="24.95" customHeight="1" thickTop="1" thickBot="1" x14ac:dyDescent="0.2">
      <c r="B11" s="51" t="s">
        <v>24</v>
      </c>
      <c r="C11" s="46">
        <f>SUM(C9:C10)</f>
        <v>7252</v>
      </c>
      <c r="D11" s="54">
        <f t="shared" ref="D11" si="0">SUM(D9:D10)</f>
        <v>6570</v>
      </c>
    </row>
    <row r="12" spans="2:7" ht="24.95" customHeight="1" thickTop="1" thickBot="1" x14ac:dyDescent="0.2">
      <c r="B12" s="49" t="s">
        <v>56</v>
      </c>
      <c r="C12" s="47">
        <f>C11-D11</f>
        <v>682</v>
      </c>
      <c r="D12" s="55"/>
    </row>
    <row r="13" spans="2:7" ht="33.75" customHeight="1" x14ac:dyDescent="0.15">
      <c r="B13" s="12"/>
    </row>
    <row r="14" spans="2:7" ht="33.75" customHeight="1" x14ac:dyDescent="0.15">
      <c r="B14" s="12"/>
    </row>
    <row r="15" spans="2:7" ht="33.75" customHeight="1" x14ac:dyDescent="0.15">
      <c r="B15" s="12"/>
    </row>
    <row r="16" spans="2:7" ht="33.75" hidden="1" customHeight="1" thickBot="1" x14ac:dyDescent="0.2">
      <c r="B16" s="12"/>
    </row>
    <row r="17" spans="2:4" ht="30" hidden="1" customHeight="1" thickBot="1" x14ac:dyDescent="0.2">
      <c r="B17" s="13" t="s">
        <v>11</v>
      </c>
      <c r="C17" s="14" t="str">
        <f>C4</f>
        <v>一般</v>
      </c>
    </row>
    <row r="18" spans="2:4" ht="30" hidden="1" customHeight="1" thickBot="1" x14ac:dyDescent="0.2">
      <c r="B18" s="13" t="s">
        <v>12</v>
      </c>
      <c r="C18" s="14">
        <f>C5</f>
        <v>13</v>
      </c>
      <c r="D18" s="10" t="s">
        <v>39</v>
      </c>
    </row>
    <row r="19" spans="2:4" ht="30" hidden="1" customHeight="1" thickBot="1" x14ac:dyDescent="0.2">
      <c r="B19" s="13" t="s">
        <v>25</v>
      </c>
      <c r="C19" s="14">
        <f>C6/2</f>
        <v>15</v>
      </c>
      <c r="D19" s="10" t="s">
        <v>26</v>
      </c>
    </row>
    <row r="20" spans="2:4" ht="14.25" hidden="1" customHeight="1" x14ac:dyDescent="0.15">
      <c r="B20" s="15"/>
    </row>
    <row r="21" spans="2:4" ht="24" hidden="1" customHeight="1" thickBot="1" x14ac:dyDescent="0.2">
      <c r="B21" s="12" t="s">
        <v>49</v>
      </c>
    </row>
    <row r="22" spans="2:4" ht="30" hidden="1" customHeight="1" x14ac:dyDescent="0.15">
      <c r="B22" s="13" t="s">
        <v>10</v>
      </c>
      <c r="C22" s="16" t="s">
        <v>53</v>
      </c>
      <c r="D22" s="17" t="s">
        <v>20</v>
      </c>
    </row>
    <row r="23" spans="2:4" ht="30" hidden="1" customHeight="1" x14ac:dyDescent="0.15">
      <c r="B23" s="18" t="s">
        <v>21</v>
      </c>
      <c r="C23" s="36" t="str">
        <f>IFERROR(INDEX(料金tbl[金額／月],MATCH(C$22&amp;"_メーター"&amp;$C$18,料金tbl[メーターコード],0)),"")</f>
        <v/>
      </c>
      <c r="D23" s="37">
        <f>IFERROR(INDEX(料金tbl[金額／月],MATCH(D$22&amp;"_メーター"&amp;$C$18,料金tbl[メーターコード],0)),"")</f>
        <v>82.5</v>
      </c>
    </row>
    <row r="24" spans="2:4" ht="30" hidden="1" customHeight="1" x14ac:dyDescent="0.15">
      <c r="B24" s="18" t="s">
        <v>22</v>
      </c>
      <c r="C24" s="36">
        <f>IFERROR(IF($C$17="一般",INDEX(料金tbl[金額／月],MATCH(C$22&amp;"_基本"&amp;1&amp;"_"&amp;C18,料金tbl[基本コード],0)),IF($C$17="業務",INDEX(料金tbl[金額／月],MATCH(C$22&amp;"_基本"&amp;2&amp;"_"&amp;C18,料金tbl[基本コード],0)),INDEX(料金tbl[金額／月],MATCH(C$22&amp;"_基本"&amp;3&amp;"_"&amp;C18,料金tbl[基本コード],0)))),"")</f>
        <v>720.5</v>
      </c>
      <c r="D24" s="37">
        <f>IFERROR(INDEX(料金tbl[金額／月],MATCH(D$22&amp;"_基本"&amp;6,料金tbl[基本コード],0)),IFERROR(IF($C$17="一般",INDEX(料金tbl[金額／月],MATCH(D$22&amp;"_基本"&amp;1,料金tbl[基本コード],0)),IF($C$17="業務",INDEX(料金tbl[金額／月],MATCH(D$22&amp;"_基本"&amp;2,料金tbl[基本コード],0)),INDEX(料金tbl[金額／月],MATCH(D$22&amp;"_基本"&amp;3,料金tbl[基本コード],0)))),""))</f>
        <v>638</v>
      </c>
    </row>
    <row r="25" spans="2:4" ht="30" hidden="1" customHeight="1" thickBot="1" x14ac:dyDescent="0.2">
      <c r="B25" s="21" t="s">
        <v>23</v>
      </c>
      <c r="C25" s="38">
        <f>従量計算!F7</f>
        <v>891</v>
      </c>
      <c r="D25" s="39">
        <f>IF(AND(C17="一般",C19&gt;料金データ!H14),料金データ!M14*(C19-料金データ!H14),IF(AND(C17="業務",C19&gt;料金データ!H15),料金データ!M15*(C19-料金データ!H15),IF(AND(C17="工場",C19&gt;料金データ!H16),料金データ!M16*(C19-料金データ!H16),"")))</f>
        <v>737</v>
      </c>
    </row>
    <row r="26" spans="2:4" ht="30" hidden="1" customHeight="1" thickTop="1" x14ac:dyDescent="0.15">
      <c r="B26" s="24" t="s">
        <v>40</v>
      </c>
      <c r="C26" s="40">
        <f>SUM(C23:C25)</f>
        <v>1611.5</v>
      </c>
      <c r="D26" s="41">
        <f>SUM(D23:D25)</f>
        <v>1457.5</v>
      </c>
    </row>
    <row r="27" spans="2:4" ht="30" hidden="1" customHeight="1" x14ac:dyDescent="0.15">
      <c r="B27" s="18" t="s">
        <v>48</v>
      </c>
      <c r="C27" s="36"/>
      <c r="D27" s="42">
        <f>D26-$C$26</f>
        <v>-154</v>
      </c>
    </row>
    <row r="28" spans="2:4" ht="30" hidden="1" customHeight="1" x14ac:dyDescent="0.15">
      <c r="B28" s="25"/>
      <c r="C28" s="25"/>
      <c r="D28" s="25"/>
    </row>
    <row r="29" spans="2:4" ht="30" hidden="1" customHeight="1" x14ac:dyDescent="0.15">
      <c r="B29" s="13" t="s">
        <v>10</v>
      </c>
      <c r="C29" s="26" t="s">
        <v>54</v>
      </c>
      <c r="D29" s="17" t="s">
        <v>41</v>
      </c>
    </row>
    <row r="30" spans="2:4" ht="30" hidden="1" customHeight="1" x14ac:dyDescent="0.15">
      <c r="B30" s="18" t="s">
        <v>22</v>
      </c>
      <c r="C30" s="19">
        <f>IFERROR(IF($C$17="一般",INDEX(料金tbl[金額／月],MATCH(C$29&amp;"_基本"&amp;1,料金tbl[基本コード],0)),IF($C$17="業務",INDEX(料金tbl[金額／月],MATCH(C$29&amp;"_基本"&amp;2,料金tbl[基本コード],0)),INDEX(料金tbl[金額／月],MATCH(C$29&amp;"_基本"&amp;3,料金tbl[基本コード],0)))),"")</f>
        <v>854</v>
      </c>
      <c r="D30" s="20">
        <f>IFERROR(IF($C$17="一般",INDEX(料金tbl[金額／月],MATCH(D$29&amp;"_基本"&amp;1,料金tbl[基本コード],0)),IF($C$17="業務",INDEX(料金tbl[金額／月],MATCH(D$29&amp;"_基本"&amp;2,料金tbl[基本コード],0)),INDEX(料金tbl[金額／月],MATCH(D$29&amp;"_基本"&amp;3,料金tbl[基本コード],0)))),"")</f>
        <v>854</v>
      </c>
    </row>
    <row r="31" spans="2:4" ht="30" hidden="1" customHeight="1" thickBot="1" x14ac:dyDescent="0.2">
      <c r="B31" s="21" t="s">
        <v>23</v>
      </c>
      <c r="C31" s="22">
        <f>従量計算!M7</f>
        <v>1160.5</v>
      </c>
      <c r="D31" s="23">
        <f>IF(AND(C17="一般",C19&gt;料金データ!H118),料金データ!M118*(C19-料金データ!H118),IF(AND(C17="業務",C19&gt;料金データ!H119),料金データ!M119*(C19-料金データ!H119),IF(AND(C17="工場",C19&gt;料金データ!H120),料金データ!M120*(C19-料金データ!H120),"")))</f>
        <v>973.5</v>
      </c>
    </row>
    <row r="32" spans="2:4" ht="30" hidden="1" customHeight="1" thickTop="1" thickBot="1" x14ac:dyDescent="0.2">
      <c r="B32" s="27" t="s">
        <v>44</v>
      </c>
      <c r="C32" s="28">
        <f>SUM(C30:C31)</f>
        <v>2014.5</v>
      </c>
      <c r="D32" s="29">
        <f>SUM(D30:D31)</f>
        <v>1827.5</v>
      </c>
    </row>
    <row r="33" spans="2:4" ht="30" hidden="1" customHeight="1" thickTop="1" thickBot="1" x14ac:dyDescent="0.2">
      <c r="B33" s="24" t="s">
        <v>48</v>
      </c>
      <c r="C33" s="30"/>
      <c r="D33" s="31">
        <f>D32-$C$32</f>
        <v>-187</v>
      </c>
    </row>
    <row r="34" spans="2:4" ht="16.5" hidden="1" customHeight="1" x14ac:dyDescent="0.15"/>
    <row r="35" spans="2:4" ht="30" customHeight="1" x14ac:dyDescent="0.15">
      <c r="B35" s="12"/>
    </row>
  </sheetData>
  <sheetProtection algorithmName="SHA-512" hashValue="9uR2eUb2u4zV2n8yfBvYGKedGgl37nOgY8LLpF8N8EeE7TekWRZiciGDOWmiP0Gcj5Qz05Kz0ucArMVCjf01EQ==" saltValue="c9SyZET/pC4W9roiMXN/nQ==" spinCount="100000" sheet="1" selectLockedCells="1"/>
  <mergeCells count="1">
    <mergeCell ref="B2:G2"/>
  </mergeCells>
  <phoneticPr fontId="3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3">
              <controlPr defaultSize="0" autoPict="0">
                <anchor moveWithCells="1" sizeWithCells="1">
                  <from>
                    <xdr:col>2</xdr:col>
                    <xdr:colOff>1257300</xdr:colOff>
                    <xdr:row>5</xdr:row>
                    <xdr:rowOff>9525</xdr:rowOff>
                  </from>
                  <to>
                    <xdr:col>2</xdr:col>
                    <xdr:colOff>1400175</xdr:colOff>
                    <xdr:row>5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0FA64F-B049-43CF-AB46-EB847EB626CB}">
          <x14:formula1>
            <xm:f>リスト!$B$3:$B$5</xm:f>
          </x14:formula1>
          <xm:sqref>C17 C4</xm:sqref>
        </x14:dataValidation>
        <x14:dataValidation type="list" allowBlank="1" showInputMessage="1" showErrorMessage="1" xr:uid="{D8014F23-8D1C-48BC-A323-95B35FB92B1D}">
          <x14:formula1>
            <xm:f>料金データ!$G$3:$G$10</xm:f>
          </x14:formula1>
          <xm:sqref>C18 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F5C0-982C-4167-8A80-C41616BB1DE6}">
  <sheetPr codeName="Sheet4"/>
  <dimension ref="A1:M42"/>
  <sheetViews>
    <sheetView workbookViewId="0">
      <selection activeCell="I156" sqref="I156"/>
    </sheetView>
  </sheetViews>
  <sheetFormatPr defaultRowHeight="13.5" x14ac:dyDescent="0.15"/>
  <cols>
    <col min="1" max="1" width="4.375" customWidth="1"/>
    <col min="2" max="2" width="28.875" customWidth="1"/>
    <col min="3" max="4" width="9" customWidth="1"/>
    <col min="5" max="5" width="8.625" customWidth="1"/>
    <col min="6" max="6" width="12.5" customWidth="1"/>
    <col min="7" max="8" width="4.375" customWidth="1"/>
    <col min="9" max="9" width="29.125" customWidth="1"/>
    <col min="10" max="13" width="9.625" customWidth="1"/>
  </cols>
  <sheetData>
    <row r="1" spans="1:13" x14ac:dyDescent="0.15">
      <c r="C1" t="str">
        <f>料金試算!C17</f>
        <v>一般</v>
      </c>
    </row>
    <row r="2" spans="1:13" x14ac:dyDescent="0.15">
      <c r="C2">
        <f>料金試算!C19</f>
        <v>15</v>
      </c>
    </row>
    <row r="4" spans="1:13" x14ac:dyDescent="0.15">
      <c r="B4" s="7" t="s">
        <v>53</v>
      </c>
      <c r="C4" t="s">
        <v>37</v>
      </c>
      <c r="E4" t="s">
        <v>36</v>
      </c>
      <c r="F4" s="7" t="s">
        <v>38</v>
      </c>
      <c r="G4" s="7"/>
      <c r="I4" s="7" t="s">
        <v>54</v>
      </c>
      <c r="J4" t="s">
        <v>37</v>
      </c>
      <c r="L4" t="s">
        <v>36</v>
      </c>
      <c r="M4" s="7" t="s">
        <v>38</v>
      </c>
    </row>
    <row r="5" spans="1:13" x14ac:dyDescent="0.15">
      <c r="A5">
        <v>1</v>
      </c>
      <c r="B5" t="str">
        <f>$B$4&amp;"_従量"&amp;VLOOKUP($C$1,リスト!$B$3:$C$8,2,FALSE)&amp;"_"&amp;A5</f>
        <v>大竹市（改正）_従量1_1</v>
      </c>
      <c r="C5">
        <f>INDEX(料金tbl[使用区分２],MATCH($B5,料金tbl[従量コード],0))</f>
        <v>8</v>
      </c>
      <c r="D5">
        <f>INDEX(料金tbl[使用区分３],MATCH($B5,料金tbl[従量コード],0))</f>
        <v>10</v>
      </c>
      <c r="E5">
        <f>INDEX(料金tbl[金額／月],MATCH($B5,料金tbl[従量コード],0))</f>
        <v>38.5</v>
      </c>
      <c r="F5" s="8">
        <f>IF($C$2&lt;=C5,0,IF($C$2&gt;D5,E5*(D5-C5),E5*($C$2-C5)))</f>
        <v>77</v>
      </c>
      <c r="H5">
        <v>1</v>
      </c>
      <c r="I5" t="str">
        <f>$I$4&amp;"_従量"&amp;VLOOKUP($C$1,リスト!$B$3:$C$8,2,FALSE)&amp;"_"&amp;H5</f>
        <v>大竹市下水（改正）_従量1_1</v>
      </c>
      <c r="J5">
        <f>INDEX(料金tbl[使用区分２],MATCH($I5,料金tbl[従量コード],0))</f>
        <v>8</v>
      </c>
      <c r="K5">
        <f>INDEX(料金tbl[使用区分３],MATCH($I5,料金tbl[従量コード],0))</f>
        <v>10</v>
      </c>
      <c r="L5">
        <f>INDEX(料金tbl[金額／月],MATCH($I5,料金tbl[従量コード],0))</f>
        <v>44</v>
      </c>
      <c r="M5" s="8">
        <f>IF($C$2&lt;=J5,0,IF($C$2&gt;K5,L5*(K5-J5),L5*($C$2-J5)))</f>
        <v>88</v>
      </c>
    </row>
    <row r="6" spans="1:13" x14ac:dyDescent="0.15">
      <c r="A6">
        <v>2</v>
      </c>
      <c r="B6" t="str">
        <f>$B$4&amp;"_従量"&amp;VLOOKUP($C$1,リスト!$B$3:$C$8,2,FALSE)&amp;"_"&amp;A6</f>
        <v>大竹市（改正）_従量1_2</v>
      </c>
      <c r="C6">
        <f>INDEX(料金tbl[使用区分２],MATCH($B6,料金tbl[従量コード],0))</f>
        <v>10</v>
      </c>
      <c r="D6">
        <f>INDEX(料金tbl[使用区分３],MATCH($B6,料金tbl[従量コード],0))</f>
        <v>99999</v>
      </c>
      <c r="E6">
        <f>INDEX(料金tbl[金額／月],MATCH($B6,料金tbl[従量コード],0))</f>
        <v>162.80000000000001</v>
      </c>
      <c r="F6" s="8">
        <f>IF($C$2&lt;=C6,0,E6*(C2-C6))</f>
        <v>814</v>
      </c>
      <c r="H6">
        <v>2</v>
      </c>
      <c r="I6" t="str">
        <f>$I$4&amp;"_従量"&amp;VLOOKUP($C$1,リスト!$B$3:$C$8,2,FALSE)&amp;"_"&amp;H6</f>
        <v>大竹市下水（改正）_従量1_2</v>
      </c>
      <c r="J6">
        <f>INDEX(料金tbl[使用区分２],MATCH($I6,料金tbl[従量コード],0))</f>
        <v>10</v>
      </c>
      <c r="K6">
        <f>INDEX(料金tbl[使用区分３],MATCH($I6,料金tbl[従量コード],0))</f>
        <v>99999</v>
      </c>
      <c r="L6">
        <f>INDEX(料金tbl[金額／月],MATCH($I6,料金tbl[従量コード],0))</f>
        <v>214.5</v>
      </c>
      <c r="M6" s="8">
        <f>IF($C$2&lt;=J6,0,L6*($C$2-J6))</f>
        <v>1072.5</v>
      </c>
    </row>
    <row r="7" spans="1:13" x14ac:dyDescent="0.15">
      <c r="B7" s="6" t="s">
        <v>24</v>
      </c>
      <c r="F7" s="8">
        <f>SUM(F5:F6)</f>
        <v>891</v>
      </c>
      <c r="I7" s="6" t="s">
        <v>24</v>
      </c>
      <c r="M7" s="8">
        <f>SUM(M5:M6)</f>
        <v>1160.5</v>
      </c>
    </row>
    <row r="10" spans="1:13" x14ac:dyDescent="0.15">
      <c r="B10" s="7" t="s">
        <v>0</v>
      </c>
      <c r="C10" t="s">
        <v>37</v>
      </c>
      <c r="E10" t="s">
        <v>36</v>
      </c>
      <c r="F10" s="7" t="s">
        <v>38</v>
      </c>
      <c r="I10" s="7" t="s">
        <v>45</v>
      </c>
      <c r="J10" t="s">
        <v>37</v>
      </c>
      <c r="L10" t="s">
        <v>36</v>
      </c>
      <c r="M10" s="7" t="s">
        <v>38</v>
      </c>
    </row>
    <row r="11" spans="1:13" x14ac:dyDescent="0.15">
      <c r="A11">
        <v>1</v>
      </c>
      <c r="B11" t="str">
        <f>$B$10&amp;"_従量"&amp;IF($C$1="一般",1,5)&amp;"_"&amp;A11</f>
        <v>広島市_従量1_1</v>
      </c>
      <c r="C11">
        <f>INDEX(料金tbl[使用区分２],MATCH($B11,料金tbl[従量コード],0))</f>
        <v>0</v>
      </c>
      <c r="D11">
        <f>INDEX(料金tbl[使用区分３],MATCH($B11,料金tbl[従量コード],0))</f>
        <v>10</v>
      </c>
      <c r="E11">
        <f>INDEX(料金tbl[金額／月],MATCH($B11,料金tbl[従量コード],0))</f>
        <v>5</v>
      </c>
      <c r="F11" s="8">
        <f>IF($C$2&lt;=C11,0,IF($C$2&gt;D11,E11*(D11-C11),E11*($C$2-C11)))</f>
        <v>50</v>
      </c>
      <c r="H11">
        <v>1</v>
      </c>
      <c r="I11" t="str">
        <f>$I$10&amp;"_従量"&amp;IF($C$1="一般",1,5)&amp;"_"&amp;H11</f>
        <v>広島市下水_従量1_1</v>
      </c>
      <c r="J11">
        <f>INDEX(料金tbl[使用区分２],MATCH($I11,料金tbl[従量コード],0))</f>
        <v>6</v>
      </c>
      <c r="K11">
        <f>INDEX(料金tbl[使用区分３],MATCH($I11,料金tbl[従量コード],0))</f>
        <v>10</v>
      </c>
      <c r="L11">
        <f>INDEX(料金tbl[金額／月],MATCH($I11,料金tbl[従量コード],0))</f>
        <v>5.5</v>
      </c>
      <c r="M11" s="8">
        <f>IF($C$2&lt;=J11,0,IF($C$2&gt;K11,L11*(K11-J11),L11*($C$2-J11)))</f>
        <v>22</v>
      </c>
    </row>
    <row r="12" spans="1:13" x14ac:dyDescent="0.15">
      <c r="A12">
        <v>2</v>
      </c>
      <c r="B12" t="str">
        <f t="shared" ref="B12:B17" si="0">$B$10&amp;"_従量"&amp;IF($C$1="一般",1,5)&amp;"_"&amp;A12</f>
        <v>広島市_従量1_2</v>
      </c>
      <c r="C12">
        <f>INDEX(料金tbl[使用区分２],MATCH($B12,料金tbl[従量コード],0))</f>
        <v>10</v>
      </c>
      <c r="D12">
        <f>INDEX(料金tbl[使用区分３],MATCH($B12,料金tbl[従量コード],0))</f>
        <v>15</v>
      </c>
      <c r="E12">
        <f>INDEX(料金tbl[金額／月],MATCH($B12,料金tbl[従量コード],0))</f>
        <v>106</v>
      </c>
      <c r="F12" s="8">
        <f>IF($C$2&lt;=C12,0,IF($C$2&gt;D12,E12*(D12-C12),E12*($C$2-C12)))</f>
        <v>530</v>
      </c>
      <c r="H12">
        <v>2</v>
      </c>
      <c r="I12" t="str">
        <f t="shared" ref="I12:I17" si="1">$I$10&amp;"_従量"&amp;IF($C$1="一般",1,5)&amp;"_"&amp;H12</f>
        <v>広島市下水_従量1_2</v>
      </c>
      <c r="J12">
        <f>INDEX(料金tbl[使用区分２],MATCH($I12,料金tbl[従量コード],0))</f>
        <v>10</v>
      </c>
      <c r="K12">
        <f>INDEX(料金tbl[使用区分３],MATCH($I12,料金tbl[従量コード],0))</f>
        <v>15</v>
      </c>
      <c r="L12">
        <f>INDEX(料金tbl[金額／月],MATCH($I12,料金tbl[従量コード],0))</f>
        <v>116.6</v>
      </c>
      <c r="M12" s="8">
        <f>IF($C$2&lt;=J12,0,IF($C$2&gt;K12,L12*(K12-J12),L12*($C$2-J12)))</f>
        <v>583</v>
      </c>
    </row>
    <row r="13" spans="1:13" x14ac:dyDescent="0.15">
      <c r="A13">
        <v>3</v>
      </c>
      <c r="B13" t="str">
        <f t="shared" si="0"/>
        <v>広島市_従量1_3</v>
      </c>
      <c r="C13">
        <f>INDEX(料金tbl[使用区分２],MATCH($B13,料金tbl[従量コード],0))</f>
        <v>15</v>
      </c>
      <c r="D13">
        <f>INDEX(料金tbl[使用区分３],MATCH($B13,料金tbl[従量コード],0))</f>
        <v>20</v>
      </c>
      <c r="E13">
        <f>INDEX(料金tbl[金額／月],MATCH($B13,料金tbl[従量コード],0))</f>
        <v>168</v>
      </c>
      <c r="F13" s="8">
        <f t="shared" ref="F13:F17" si="2">IF($C$2&lt;=C13,0,IF($C$2&gt;D13,E13*(D13-C13),E13*($C$2-C13)))</f>
        <v>0</v>
      </c>
      <c r="H13">
        <v>3</v>
      </c>
      <c r="I13" t="str">
        <f t="shared" si="1"/>
        <v>広島市下水_従量1_3</v>
      </c>
      <c r="J13">
        <f>INDEX(料金tbl[使用区分２],MATCH($I13,料金tbl[従量コード],0))</f>
        <v>15</v>
      </c>
      <c r="K13">
        <f>INDEX(料金tbl[使用区分３],MATCH($I13,料金tbl[従量コード],0))</f>
        <v>20</v>
      </c>
      <c r="L13">
        <f>INDEX(料金tbl[金額／月],MATCH($I13,料金tbl[従量コード],0))</f>
        <v>178.23</v>
      </c>
      <c r="M13" s="8">
        <f t="shared" ref="M13:M17" si="3">IF($C$2&lt;=J13,0,IF($C$2&gt;K13,L13*(K13-J13),L13*($C$2-J13)))</f>
        <v>0</v>
      </c>
    </row>
    <row r="14" spans="1:13" x14ac:dyDescent="0.15">
      <c r="A14">
        <v>4</v>
      </c>
      <c r="B14" t="str">
        <f t="shared" si="0"/>
        <v>広島市_従量1_4</v>
      </c>
      <c r="C14">
        <f>INDEX(料金tbl[使用区分２],MATCH($B14,料金tbl[従量コード],0))</f>
        <v>20</v>
      </c>
      <c r="D14">
        <f>INDEX(料金tbl[使用区分３],MATCH($B14,料金tbl[従量コード],0))</f>
        <v>40</v>
      </c>
      <c r="E14">
        <f>INDEX(料金tbl[金額／月],MATCH($B14,料金tbl[従量コード],0))</f>
        <v>203</v>
      </c>
      <c r="F14" s="8">
        <f t="shared" si="2"/>
        <v>0</v>
      </c>
      <c r="H14">
        <v>4</v>
      </c>
      <c r="I14" t="str">
        <f t="shared" si="1"/>
        <v>広島市下水_従量1_4</v>
      </c>
      <c r="J14">
        <f>INDEX(料金tbl[使用区分２],MATCH($I14,料金tbl[従量コード],0))</f>
        <v>20</v>
      </c>
      <c r="K14">
        <f>INDEX(料金tbl[使用区分３],MATCH($I14,料金tbl[従量コード],0))</f>
        <v>40</v>
      </c>
      <c r="L14">
        <f>INDEX(料金tbl[金額／月],MATCH($I14,料金tbl[従量コード],0))</f>
        <v>256.3</v>
      </c>
      <c r="M14" s="8">
        <f>IF($C$2&lt;=J14,0,IF($C$2&gt;K14,L14*(K14-J14),L14*($C$2-J14)))</f>
        <v>0</v>
      </c>
    </row>
    <row r="15" spans="1:13" x14ac:dyDescent="0.15">
      <c r="A15">
        <v>5</v>
      </c>
      <c r="B15" t="str">
        <f t="shared" si="0"/>
        <v>広島市_従量1_5</v>
      </c>
      <c r="C15">
        <f>INDEX(料金tbl[使用区分２],MATCH($B15,料金tbl[従量コード],0))</f>
        <v>40</v>
      </c>
      <c r="D15">
        <f>INDEX(料金tbl[使用区分３],MATCH($B15,料金tbl[従量コード],0))</f>
        <v>100</v>
      </c>
      <c r="E15">
        <f>INDEX(料金tbl[金額／月],MATCH($B15,料金tbl[従量コード],0))</f>
        <v>229</v>
      </c>
      <c r="F15" s="8">
        <f t="shared" si="2"/>
        <v>0</v>
      </c>
      <c r="H15">
        <v>5</v>
      </c>
      <c r="I15" t="str">
        <f t="shared" si="1"/>
        <v>広島市下水_従量1_5</v>
      </c>
      <c r="J15">
        <f>INDEX(料金tbl[使用区分２],MATCH($I15,料金tbl[従量コード],0))</f>
        <v>40</v>
      </c>
      <c r="K15">
        <f>INDEX(料金tbl[使用区分３],MATCH($I15,料金tbl[従量コード],0))</f>
        <v>100</v>
      </c>
      <c r="L15">
        <f>INDEX(料金tbl[金額／月],MATCH($I15,料金tbl[従量コード],0))</f>
        <v>342.1</v>
      </c>
      <c r="M15" s="8">
        <f t="shared" si="3"/>
        <v>0</v>
      </c>
    </row>
    <row r="16" spans="1:13" x14ac:dyDescent="0.15">
      <c r="A16">
        <v>6</v>
      </c>
      <c r="B16" t="str">
        <f t="shared" si="0"/>
        <v>広島市_従量1_6</v>
      </c>
      <c r="C16">
        <f>INDEX(料金tbl[使用区分２],MATCH($B16,料金tbl[従量コード],0))</f>
        <v>100</v>
      </c>
      <c r="D16">
        <f>INDEX(料金tbl[使用区分３],MATCH($B16,料金tbl[従量コード],0))</f>
        <v>99999</v>
      </c>
      <c r="E16">
        <f>INDEX(料金tbl[金額／月],MATCH($B16,料金tbl[従量コード],0))</f>
        <v>241</v>
      </c>
      <c r="F16" s="8">
        <f>IF($C$2&lt;=C16,0,IF($C$2&gt;D16,E16*(D16-C16),E16*($C$2-C16)))</f>
        <v>0</v>
      </c>
      <c r="H16">
        <v>6</v>
      </c>
      <c r="I16" t="str">
        <f t="shared" si="1"/>
        <v>広島市下水_従量1_6</v>
      </c>
      <c r="J16">
        <f>INDEX(料金tbl[使用区分２],MATCH($I16,料金tbl[従量コード],0))</f>
        <v>100</v>
      </c>
      <c r="K16">
        <f>INDEX(料金tbl[使用区分３],MATCH($I16,料金tbl[従量コード],0))</f>
        <v>99999</v>
      </c>
      <c r="L16">
        <f>INDEX(料金tbl[金額／月],MATCH($I16,料金tbl[従量コード],0))</f>
        <v>378.4</v>
      </c>
      <c r="M16" s="8">
        <f>IF($C$2&lt;=J16,0,IF($C$2&gt;K16,L16*(K16-J16),L16*($C$2-J16)))</f>
        <v>0</v>
      </c>
    </row>
    <row r="17" spans="1:13" x14ac:dyDescent="0.15">
      <c r="A17">
        <v>7</v>
      </c>
      <c r="B17" t="str">
        <f t="shared" si="0"/>
        <v>広島市_従量1_7</v>
      </c>
      <c r="C17" t="str">
        <f>IFERROR(INDEX(料金tbl[使用区分２],MATCH($B17,料金tbl[従量コード],0)),"")</f>
        <v/>
      </c>
      <c r="D17" t="str">
        <f>IFERROR(INDEX(料金tbl[使用区分３],MATCH($B17,料金tbl[従量コード],0)),"")</f>
        <v/>
      </c>
      <c r="E17" t="str">
        <f>IFERROR(INDEX(料金tbl[金額／月],MATCH($B17,料金tbl[従量コード],0)),"")</f>
        <v/>
      </c>
      <c r="F17" s="8">
        <f t="shared" si="2"/>
        <v>0</v>
      </c>
      <c r="H17">
        <v>7</v>
      </c>
      <c r="I17" t="str">
        <f t="shared" si="1"/>
        <v>広島市下水_従量1_7</v>
      </c>
      <c r="J17" t="str">
        <f>IFERROR(INDEX(料金tbl[使用区分２],MATCH($B17,料金tbl[従量コード],0)),"")</f>
        <v/>
      </c>
      <c r="K17" t="str">
        <f>IFERROR(INDEX(料金tbl[使用区分３],MATCH($B17,料金tbl[従量コード],0)),"")</f>
        <v/>
      </c>
      <c r="L17" t="str">
        <f>IFERROR(INDEX(料金tbl[金額／月],MATCH($B17,料金tbl[従量コード],0)),"")</f>
        <v/>
      </c>
      <c r="M17" s="8">
        <f t="shared" si="3"/>
        <v>0</v>
      </c>
    </row>
    <row r="18" spans="1:13" x14ac:dyDescent="0.15">
      <c r="B18" s="6" t="s">
        <v>24</v>
      </c>
      <c r="F18" s="8">
        <f>SUM(F11:F17)</f>
        <v>580</v>
      </c>
      <c r="I18" s="6" t="s">
        <v>24</v>
      </c>
      <c r="M18" s="8">
        <f>SUM(M11:M17)</f>
        <v>605</v>
      </c>
    </row>
    <row r="21" spans="1:13" x14ac:dyDescent="0.15">
      <c r="B21" s="7" t="s">
        <v>6</v>
      </c>
      <c r="C21" t="s">
        <v>37</v>
      </c>
      <c r="E21" t="s">
        <v>36</v>
      </c>
      <c r="F21" s="7" t="s">
        <v>38</v>
      </c>
      <c r="I21" s="7" t="s">
        <v>46</v>
      </c>
      <c r="J21" t="s">
        <v>37</v>
      </c>
      <c r="L21" t="s">
        <v>36</v>
      </c>
      <c r="M21" s="7" t="s">
        <v>38</v>
      </c>
    </row>
    <row r="22" spans="1:13" x14ac:dyDescent="0.15">
      <c r="A22">
        <v>1</v>
      </c>
      <c r="B22" t="str">
        <f>$B$21&amp;"_従量6_"&amp;A22</f>
        <v>廿日市市_従量6_1</v>
      </c>
      <c r="C22">
        <f>INDEX(料金tbl[使用区分２],MATCH($B22,料金tbl[従量コード],0))</f>
        <v>10</v>
      </c>
      <c r="D22">
        <f>INDEX(料金tbl[使用区分３],MATCH($B22,料金tbl[従量コード],0))</f>
        <v>15</v>
      </c>
      <c r="E22">
        <f>INDEX(料金tbl[金額／月],MATCH($B22,料金tbl[従量コード],0))</f>
        <v>169.4</v>
      </c>
      <c r="F22" s="8">
        <f>IF($C$2&lt;=C22,0,IF($C$2&gt;D22,E22*(D22-C22),E22*($C$2-C22)))</f>
        <v>847</v>
      </c>
      <c r="H22">
        <v>1</v>
      </c>
      <c r="I22" t="str">
        <f>$I$21&amp;"_従量6_"&amp;H22</f>
        <v>廿日市市下水_従量6_1</v>
      </c>
      <c r="J22">
        <f>INDEX(料金tbl[使用区分２],MATCH($I22,料金tbl[従量コード],0))</f>
        <v>10</v>
      </c>
      <c r="K22">
        <f>INDEX(料金tbl[使用区分３],MATCH($I22,料金tbl[従量コード],0))</f>
        <v>15</v>
      </c>
      <c r="L22">
        <f>INDEX(料金tbl[金額／月],MATCH($I22,料金tbl[従量コード],0))</f>
        <v>148.5</v>
      </c>
      <c r="M22" s="8">
        <f>IF($C$2&lt;=J22,0,IF($C$2&gt;K22,L22*(K22-J22),L22*($C$2-J22)))</f>
        <v>742.5</v>
      </c>
    </row>
    <row r="23" spans="1:13" x14ac:dyDescent="0.15">
      <c r="A23">
        <v>2</v>
      </c>
      <c r="B23" t="str">
        <f t="shared" ref="B23:B28" si="4">$B$21&amp;"_従量6_"&amp;A23</f>
        <v>廿日市市_従量6_2</v>
      </c>
      <c r="C23">
        <f>INDEX(料金tbl[使用区分２],MATCH($B23,料金tbl[従量コード],0))</f>
        <v>15</v>
      </c>
      <c r="D23">
        <f>INDEX(料金tbl[使用区分３],MATCH($B23,料金tbl[従量コード],0))</f>
        <v>20</v>
      </c>
      <c r="E23">
        <f>INDEX(料金tbl[金額／月],MATCH($B23,料金tbl[従量コード],0))</f>
        <v>209</v>
      </c>
      <c r="F23" s="8">
        <f>IF($C$2&lt;=C23,0,IF($C$2&gt;D23,E23*(D23-C23),E23*($C$2-C23)))</f>
        <v>0</v>
      </c>
      <c r="H23">
        <v>2</v>
      </c>
      <c r="I23" t="str">
        <f t="shared" ref="I23:I28" si="5">$I$21&amp;"_従量6_"&amp;H23</f>
        <v>廿日市市下水_従量6_2</v>
      </c>
      <c r="J23">
        <f>INDEX(料金tbl[使用区分２],MATCH($I23,料金tbl[従量コード],0))</f>
        <v>15</v>
      </c>
      <c r="K23">
        <f>INDEX(料金tbl[使用区分３],MATCH($I23,料金tbl[従量コード],0))</f>
        <v>20</v>
      </c>
      <c r="L23">
        <f>INDEX(料金tbl[金額／月],MATCH($I23,料金tbl[従量コード],0))</f>
        <v>170.5</v>
      </c>
      <c r="M23" s="8">
        <f>IF($C$2&lt;=J23,0,IF($C$2&gt;K23,L23*(K23-J23),L23*($C$2-J23)))</f>
        <v>0</v>
      </c>
    </row>
    <row r="24" spans="1:13" x14ac:dyDescent="0.15">
      <c r="A24">
        <v>3</v>
      </c>
      <c r="B24" t="str">
        <f t="shared" si="4"/>
        <v>廿日市市_従量6_3</v>
      </c>
      <c r="C24">
        <f>INDEX(料金tbl[使用区分２],MATCH($B24,料金tbl[従量コード],0))</f>
        <v>20</v>
      </c>
      <c r="D24">
        <f>INDEX(料金tbl[使用区分３],MATCH($B24,料金tbl[従量コード],0))</f>
        <v>30</v>
      </c>
      <c r="E24">
        <f>INDEX(料金tbl[金額／月],MATCH($B24,料金tbl[従量コード],0))</f>
        <v>222.2</v>
      </c>
      <c r="F24" s="8">
        <f>IF($C$2&lt;=C24,0,IF($C$2&gt;D24,E24*(D24-C24),E24*($C$2-C24)))</f>
        <v>0</v>
      </c>
      <c r="H24">
        <v>3</v>
      </c>
      <c r="I24" t="str">
        <f t="shared" si="5"/>
        <v>廿日市市下水_従量6_3</v>
      </c>
      <c r="J24">
        <f>INDEX(料金tbl[使用区分２],MATCH($I24,料金tbl[従量コード],0))</f>
        <v>20</v>
      </c>
      <c r="K24">
        <f>INDEX(料金tbl[使用区分３],MATCH($I24,料金tbl[従量コード],0))</f>
        <v>25</v>
      </c>
      <c r="L24">
        <f>INDEX(料金tbl[金額／月],MATCH($I24,料金tbl[従量コード],0))</f>
        <v>192.5</v>
      </c>
      <c r="M24" s="8">
        <f t="shared" ref="M24:M28" si="6">IF($C$2&lt;=J24,0,IF($C$2&gt;K24,L24*(K24-J24),L24*($C$2-J24)))</f>
        <v>0</v>
      </c>
    </row>
    <row r="25" spans="1:13" x14ac:dyDescent="0.15">
      <c r="A25">
        <v>4</v>
      </c>
      <c r="B25" t="str">
        <f t="shared" si="4"/>
        <v>廿日市市_従量6_4</v>
      </c>
      <c r="C25">
        <f>INDEX(料金tbl[使用区分２],MATCH($B25,料金tbl[従量コード],0))</f>
        <v>30</v>
      </c>
      <c r="D25">
        <f>INDEX(料金tbl[使用区分３],MATCH($B25,料金tbl[従量コード],0))</f>
        <v>99999</v>
      </c>
      <c r="E25">
        <f>INDEX(料金tbl[金額／月],MATCH($B25,料金tbl[従量コード],0))</f>
        <v>228.8</v>
      </c>
      <c r="F25" s="8">
        <f>IF($C$2&lt;=C25,0,IF($C$2&gt;D25,E25*(D25-C25),E25*($C$2-C25)))</f>
        <v>0</v>
      </c>
      <c r="H25">
        <v>4</v>
      </c>
      <c r="I25" t="str">
        <f t="shared" si="5"/>
        <v>廿日市市下水_従量6_4</v>
      </c>
      <c r="J25">
        <f>INDEX(料金tbl[使用区分２],MATCH($I25,料金tbl[従量コード],0))</f>
        <v>25</v>
      </c>
      <c r="K25">
        <f>INDEX(料金tbl[使用区分３],MATCH($I25,料金tbl[従量コード],0))</f>
        <v>30</v>
      </c>
      <c r="L25">
        <f>INDEX(料金tbl[金額／月],MATCH($I25,料金tbl[従量コード],0))</f>
        <v>214.5</v>
      </c>
      <c r="M25" s="8">
        <f>IF($C$2&lt;=J25,0,IF($C$2&gt;K25,L25*(K25-J25),L25*($C$2-J25)))</f>
        <v>0</v>
      </c>
    </row>
    <row r="26" spans="1:13" x14ac:dyDescent="0.15">
      <c r="A26">
        <v>5</v>
      </c>
      <c r="B26" t="str">
        <f t="shared" si="4"/>
        <v>廿日市市_従量6_5</v>
      </c>
      <c r="C26" t="str">
        <f>IFERROR(INDEX(料金tbl[使用区分２],MATCH($B26,料金tbl[従量コード],0)),"")</f>
        <v/>
      </c>
      <c r="D26" t="str">
        <f>IFERROR(INDEX(料金tbl[使用区分３],MATCH($B26,料金tbl[従量コード],0)),"")</f>
        <v/>
      </c>
      <c r="E26" t="str">
        <f>IFERROR(INDEX(料金tbl[金額／月],MATCH($B26,料金tbl[従量コード],0)),"")</f>
        <v/>
      </c>
      <c r="F26" s="8">
        <f t="shared" ref="F26" si="7">IF($C$2&lt;=C26,0,E26*(C22-C26))</f>
        <v>0</v>
      </c>
      <c r="H26">
        <v>5</v>
      </c>
      <c r="I26" t="str">
        <f t="shared" si="5"/>
        <v>廿日市市下水_従量6_5</v>
      </c>
      <c r="J26">
        <f>INDEX(料金tbl[使用区分２],MATCH($I26,料金tbl[従量コード],0))</f>
        <v>30</v>
      </c>
      <c r="K26">
        <f>INDEX(料金tbl[使用区分３],MATCH($I26,料金tbl[従量コード],0))</f>
        <v>50</v>
      </c>
      <c r="L26">
        <f>INDEX(料金tbl[金額／月],MATCH($I26,料金tbl[従量コード],0))</f>
        <v>225.5</v>
      </c>
      <c r="M26" s="8">
        <f t="shared" si="6"/>
        <v>0</v>
      </c>
    </row>
    <row r="27" spans="1:13" x14ac:dyDescent="0.15">
      <c r="A27">
        <v>6</v>
      </c>
      <c r="B27" t="str">
        <f t="shared" si="4"/>
        <v>廿日市市_従量6_6</v>
      </c>
      <c r="C27" t="str">
        <f>IFERROR(INDEX(料金tbl[使用区分２],MATCH($B27,料金tbl[従量コード],0)),"")</f>
        <v/>
      </c>
      <c r="D27" t="str">
        <f>IFERROR(INDEX(料金tbl[使用区分３],MATCH($B27,料金tbl[従量コード],0)),"")</f>
        <v/>
      </c>
      <c r="E27" t="str">
        <f>IFERROR(INDEX(料金tbl[金額／月],MATCH($B27,料金tbl[従量コード],0)),"")</f>
        <v/>
      </c>
      <c r="F27" s="8">
        <f t="shared" ref="F27" si="8">IF($C$2&lt;=C27,0,E27*(C23-C27))</f>
        <v>0</v>
      </c>
      <c r="H27">
        <v>6</v>
      </c>
      <c r="I27" t="str">
        <f t="shared" si="5"/>
        <v>廿日市市下水_従量6_6</v>
      </c>
      <c r="J27">
        <f>INDEX(料金tbl[使用区分２],MATCH($I27,料金tbl[従量コード],0))</f>
        <v>50</v>
      </c>
      <c r="K27">
        <f>INDEX(料金tbl[使用区分３],MATCH($I27,料金tbl[従量コード],0))</f>
        <v>100</v>
      </c>
      <c r="L27">
        <f>INDEX(料金tbl[金額／月],MATCH($I27,料金tbl[従量コード],0))</f>
        <v>231</v>
      </c>
      <c r="M27" s="8">
        <f>IF($C$2&lt;=J27,0,IF($C$2&gt;K27,L27*(K27-J27),L27*($C$2-J27)))</f>
        <v>0</v>
      </c>
    </row>
    <row r="28" spans="1:13" x14ac:dyDescent="0.15">
      <c r="A28">
        <v>7</v>
      </c>
      <c r="B28" t="str">
        <f t="shared" si="4"/>
        <v>廿日市市_従量6_7</v>
      </c>
      <c r="C28" t="str">
        <f>IFERROR(INDEX(料金tbl[使用区分２],MATCH($B28,料金tbl[従量コード],0)),"")</f>
        <v/>
      </c>
      <c r="D28" t="str">
        <f>IFERROR(INDEX(料金tbl[使用区分３],MATCH($B28,料金tbl[従量コード],0)),"")</f>
        <v/>
      </c>
      <c r="E28" t="str">
        <f>IFERROR(INDEX(料金tbl[金額／月],MATCH($B28,料金tbl[従量コード],0)),"")</f>
        <v/>
      </c>
      <c r="F28" s="8">
        <f t="shared" ref="F28" si="9">IF($C$2&lt;=C28,0,E28*(C24-C28))</f>
        <v>0</v>
      </c>
      <c r="H28">
        <v>7</v>
      </c>
      <c r="I28" t="str">
        <f t="shared" si="5"/>
        <v>廿日市市下水_従量6_7</v>
      </c>
      <c r="J28">
        <f>INDEX(料金tbl[使用区分２],MATCH($I28,料金tbl[従量コード],0))</f>
        <v>100</v>
      </c>
      <c r="K28">
        <f>INDEX(料金tbl[使用区分３],MATCH($I28,料金tbl[従量コード],0))</f>
        <v>99999</v>
      </c>
      <c r="L28">
        <f>INDEX(料金tbl[金額／月],MATCH($I28,料金tbl[従量コード],0))</f>
        <v>236.5</v>
      </c>
      <c r="M28" s="8">
        <f t="shared" si="6"/>
        <v>0</v>
      </c>
    </row>
    <row r="29" spans="1:13" x14ac:dyDescent="0.15">
      <c r="B29" s="6" t="s">
        <v>24</v>
      </c>
      <c r="F29" s="8">
        <f>SUM(F22:F28)</f>
        <v>847</v>
      </c>
      <c r="I29" s="6" t="s">
        <v>24</v>
      </c>
      <c r="M29" s="8">
        <f>SUM(M22:M28)</f>
        <v>742.5</v>
      </c>
    </row>
    <row r="32" spans="1:13" x14ac:dyDescent="0.15">
      <c r="B32" s="7" t="s">
        <v>7</v>
      </c>
      <c r="C32" t="s">
        <v>37</v>
      </c>
      <c r="E32" t="s">
        <v>36</v>
      </c>
      <c r="F32" s="7" t="s">
        <v>38</v>
      </c>
      <c r="I32" s="7" t="s">
        <v>47</v>
      </c>
      <c r="J32" t="s">
        <v>37</v>
      </c>
      <c r="L32" t="s">
        <v>36</v>
      </c>
      <c r="M32" s="7" t="s">
        <v>38</v>
      </c>
    </row>
    <row r="33" spans="1:13" x14ac:dyDescent="0.15">
      <c r="A33">
        <v>1</v>
      </c>
      <c r="B33" t="str">
        <f>$B$32&amp;"_従量6_"&amp;A33</f>
        <v>岩国市_従量6_1</v>
      </c>
      <c r="C33">
        <f>INDEX(料金tbl[使用区分２],MATCH($B33,料金tbl[従量コード],0))</f>
        <v>0</v>
      </c>
      <c r="D33">
        <f>INDEX(料金tbl[使用区分３],MATCH($B33,料金tbl[従量コード],0))</f>
        <v>10</v>
      </c>
      <c r="E33">
        <f>INDEX(料金tbl[金額／月],MATCH($B33,料金tbl[従量コード],0))</f>
        <v>33</v>
      </c>
      <c r="F33" s="8">
        <f>IF($C$2&lt;=C33,0,IF($C$2&gt;D33,E33*(D33-C33),E33*($C$2-C33)))</f>
        <v>330</v>
      </c>
      <c r="H33">
        <v>1</v>
      </c>
      <c r="I33" t="str">
        <f>$I$32&amp;"_従量6_"&amp;H33</f>
        <v>岩国市下水_従量6_1</v>
      </c>
      <c r="J33">
        <f>INDEX(料金tbl[使用区分２],MATCH($I33,料金tbl[従量コード],0))</f>
        <v>10</v>
      </c>
      <c r="K33">
        <f>INDEX(料金tbl[使用区分３],MATCH($I33,料金tbl[従量コード],0))</f>
        <v>20</v>
      </c>
      <c r="L33">
        <f>INDEX(料金tbl[金額／月],MATCH($I33,料金tbl[従量コード],0))</f>
        <v>165</v>
      </c>
      <c r="M33" s="8">
        <f>IF($C$2&lt;=J33,0,IF($C$2&gt;K33,L33*(K33-J33),L33*($C$2-J33)))</f>
        <v>825</v>
      </c>
    </row>
    <row r="34" spans="1:13" x14ac:dyDescent="0.15">
      <c r="A34">
        <v>2</v>
      </c>
      <c r="B34" t="str">
        <f t="shared" ref="B34:B41" si="10">$B$32&amp;"_従量6_"&amp;A34</f>
        <v>岩国市_従量6_2</v>
      </c>
      <c r="C34">
        <f>INDEX(料金tbl[使用区分２],MATCH($B34,料金tbl[従量コード],0))</f>
        <v>10</v>
      </c>
      <c r="D34">
        <f>INDEX(料金tbl[使用区分３],MATCH($B34,料金tbl[従量コード],0))</f>
        <v>20</v>
      </c>
      <c r="E34">
        <f>INDEX(料金tbl[金額／月],MATCH($B34,料金tbl[従量コード],0))</f>
        <v>93.5</v>
      </c>
      <c r="F34" s="8">
        <f>IF($C$2&lt;=C34,0,IF($C$2&gt;D34,E34*(D34-C34),E34*($C$2-C34)))</f>
        <v>467.5</v>
      </c>
      <c r="H34">
        <v>2</v>
      </c>
      <c r="I34" t="str">
        <f t="shared" ref="I34:I41" si="11">$I$32&amp;"_従量6_"&amp;H34</f>
        <v>岩国市下水_従量6_2</v>
      </c>
      <c r="J34">
        <f>INDEX(料金tbl[使用区分２],MATCH($I34,料金tbl[従量コード],0))</f>
        <v>20</v>
      </c>
      <c r="K34">
        <f>INDEX(料金tbl[使用区分３],MATCH($I34,料金tbl[従量コード],0))</f>
        <v>50</v>
      </c>
      <c r="L34">
        <f>INDEX(料金tbl[金額／月],MATCH($I34,料金tbl[従量コード],0))</f>
        <v>176</v>
      </c>
      <c r="M34" s="8">
        <f>IF($C$2&lt;=J34,0,IF($C$2&gt;K34,L34*(K34-J34),L34*($C$2-J34)))</f>
        <v>0</v>
      </c>
    </row>
    <row r="35" spans="1:13" x14ac:dyDescent="0.15">
      <c r="A35">
        <v>3</v>
      </c>
      <c r="B35" t="str">
        <f t="shared" si="10"/>
        <v>岩国市_従量6_3</v>
      </c>
      <c r="C35">
        <f>INDEX(料金tbl[使用区分２],MATCH($B35,料金tbl[従量コード],0))</f>
        <v>20</v>
      </c>
      <c r="D35">
        <f>INDEX(料金tbl[使用区分３],MATCH($B35,料金tbl[従量コード],0))</f>
        <v>30</v>
      </c>
      <c r="E35">
        <f>INDEX(料金tbl[金額／月],MATCH($B35,料金tbl[従量コード],0))</f>
        <v>115.5</v>
      </c>
      <c r="F35" s="8">
        <f t="shared" ref="F35:F41" si="12">IF($C$2&lt;=C35,0,IF($C$2&gt;D35,E35*(D35-C35),E35*($C$2-C35)))</f>
        <v>0</v>
      </c>
      <c r="H35">
        <v>3</v>
      </c>
      <c r="I35" t="str">
        <f t="shared" si="11"/>
        <v>岩国市下水_従量6_3</v>
      </c>
      <c r="J35">
        <f>INDEX(料金tbl[使用区分２],MATCH($I35,料金tbl[従量コード],0))</f>
        <v>50</v>
      </c>
      <c r="K35">
        <f>INDEX(料金tbl[使用区分３],MATCH($I35,料金tbl[従量コード],0))</f>
        <v>100</v>
      </c>
      <c r="L35">
        <f>INDEX(料金tbl[金額／月],MATCH($I35,料金tbl[従量コード],0))</f>
        <v>198</v>
      </c>
      <c r="M35" s="8">
        <f t="shared" ref="M35:M39" si="13">IF($C$2&lt;=J35,0,IF($C$2&gt;K35,L35*(K35-J35),L35*($C$2-J35)))</f>
        <v>0</v>
      </c>
    </row>
    <row r="36" spans="1:13" x14ac:dyDescent="0.15">
      <c r="A36">
        <v>4</v>
      </c>
      <c r="B36" t="str">
        <f t="shared" si="10"/>
        <v>岩国市_従量6_4</v>
      </c>
      <c r="C36">
        <f>INDEX(料金tbl[使用区分２],MATCH($B36,料金tbl[従量コード],0))</f>
        <v>30</v>
      </c>
      <c r="D36">
        <f>INDEX(料金tbl[使用区分３],MATCH($B36,料金tbl[従量コード],0))</f>
        <v>50</v>
      </c>
      <c r="E36">
        <f>INDEX(料金tbl[金額／月],MATCH($B36,料金tbl[従量コード],0))</f>
        <v>154</v>
      </c>
      <c r="F36" s="8">
        <f t="shared" si="12"/>
        <v>0</v>
      </c>
      <c r="H36">
        <v>4</v>
      </c>
      <c r="I36" t="str">
        <f t="shared" si="11"/>
        <v>岩国市下水_従量6_4</v>
      </c>
      <c r="J36">
        <f>INDEX(料金tbl[使用区分２],MATCH($I36,料金tbl[従量コード],0))</f>
        <v>100</v>
      </c>
      <c r="K36">
        <f>INDEX(料金tbl[使用区分３],MATCH($I36,料金tbl[従量コード],0))</f>
        <v>1000</v>
      </c>
      <c r="L36">
        <f>INDEX(料金tbl[金額／月],MATCH($I36,料金tbl[従量コード],0))</f>
        <v>209</v>
      </c>
      <c r="M36" s="8">
        <f>IF($C$2&lt;=J36,0,IF($C$2&gt;K36,L36*(K36-J36),L36*($C$2-J36)))</f>
        <v>0</v>
      </c>
    </row>
    <row r="37" spans="1:13" x14ac:dyDescent="0.15">
      <c r="A37">
        <v>5</v>
      </c>
      <c r="B37" t="str">
        <f t="shared" si="10"/>
        <v>岩国市_従量6_5</v>
      </c>
      <c r="C37">
        <f>INDEX(料金tbl[使用区分２],MATCH($B37,料金tbl[従量コード],0))</f>
        <v>50</v>
      </c>
      <c r="D37">
        <f>INDEX(料金tbl[使用区分３],MATCH($B37,料金tbl[従量コード],0))</f>
        <v>100</v>
      </c>
      <c r="E37">
        <f>INDEX(料金tbl[金額／月],MATCH($B37,料金tbl[従量コード],0))</f>
        <v>187</v>
      </c>
      <c r="F37" s="8">
        <f t="shared" si="12"/>
        <v>0</v>
      </c>
      <c r="H37">
        <v>5</v>
      </c>
      <c r="I37" t="str">
        <f t="shared" si="11"/>
        <v>岩国市下水_従量6_5</v>
      </c>
      <c r="J37">
        <f>INDEX(料金tbl[使用区分２],MATCH($I37,料金tbl[従量コード],0))</f>
        <v>1000</v>
      </c>
      <c r="K37">
        <f>INDEX(料金tbl[使用区分３],MATCH($I37,料金tbl[従量コード],0))</f>
        <v>5000</v>
      </c>
      <c r="L37">
        <f>INDEX(料金tbl[金額／月],MATCH($I37,料金tbl[従量コード],0))</f>
        <v>220</v>
      </c>
      <c r="M37" s="8">
        <f t="shared" si="13"/>
        <v>0</v>
      </c>
    </row>
    <row r="38" spans="1:13" x14ac:dyDescent="0.15">
      <c r="A38">
        <v>6</v>
      </c>
      <c r="B38" t="str">
        <f t="shared" si="10"/>
        <v>岩国市_従量6_6</v>
      </c>
      <c r="C38">
        <f>INDEX(料金tbl[使用区分２],MATCH($B38,料金tbl[従量コード],0))</f>
        <v>100</v>
      </c>
      <c r="D38">
        <f>INDEX(料金tbl[使用区分３],MATCH($B38,料金tbl[従量コード],0))</f>
        <v>10000</v>
      </c>
      <c r="E38">
        <f>INDEX(料金tbl[金額／月],MATCH($B38,料金tbl[従量コード],0))</f>
        <v>231</v>
      </c>
      <c r="F38" s="8">
        <f t="shared" si="12"/>
        <v>0</v>
      </c>
      <c r="H38">
        <v>6</v>
      </c>
      <c r="I38" t="str">
        <f t="shared" si="11"/>
        <v>岩国市下水_従量6_6</v>
      </c>
      <c r="J38">
        <f>INDEX(料金tbl[使用区分２],MATCH($I38,料金tbl[従量コード],0))</f>
        <v>5000</v>
      </c>
      <c r="K38">
        <f>INDEX(料金tbl[使用区分３],MATCH($I38,料金tbl[従量コード],0))</f>
        <v>99999</v>
      </c>
      <c r="L38">
        <f>INDEX(料金tbl[金額／月],MATCH($I38,料金tbl[従量コード],0))</f>
        <v>275</v>
      </c>
      <c r="M38" s="8">
        <f>IF($C$2&lt;=J38,0,IF($C$2&gt;K38,L38*(K38-J38),L38*($C$2-J38)))</f>
        <v>0</v>
      </c>
    </row>
    <row r="39" spans="1:13" x14ac:dyDescent="0.15">
      <c r="A39">
        <v>7</v>
      </c>
      <c r="B39" t="str">
        <f t="shared" si="10"/>
        <v>岩国市_従量6_7</v>
      </c>
      <c r="C39">
        <f>INDEX(料金tbl[使用区分２],MATCH($B39,料金tbl[従量コード],0))</f>
        <v>10000</v>
      </c>
      <c r="D39">
        <f>INDEX(料金tbl[使用区分３],MATCH($B39,料金tbl[従量コード],0))</f>
        <v>15000</v>
      </c>
      <c r="E39">
        <f>INDEX(料金tbl[金額／月],MATCH($B39,料金tbl[従量コード],0))</f>
        <v>264</v>
      </c>
      <c r="F39" s="8">
        <f t="shared" si="12"/>
        <v>0</v>
      </c>
      <c r="H39">
        <v>7</v>
      </c>
      <c r="I39" t="str">
        <f t="shared" si="11"/>
        <v>岩国市下水_従量6_7</v>
      </c>
      <c r="M39" s="8">
        <f t="shared" si="13"/>
        <v>0</v>
      </c>
    </row>
    <row r="40" spans="1:13" x14ac:dyDescent="0.15">
      <c r="A40">
        <v>8</v>
      </c>
      <c r="B40" t="str">
        <f t="shared" si="10"/>
        <v>岩国市_従量6_8</v>
      </c>
      <c r="C40">
        <f>INDEX(料金tbl[使用区分２],MATCH($B40,料金tbl[従量コード],0))</f>
        <v>15000</v>
      </c>
      <c r="D40">
        <f>INDEX(料金tbl[使用区分３],MATCH($B40,料金tbl[従量コード],0))</f>
        <v>20000</v>
      </c>
      <c r="E40">
        <f>INDEX(料金tbl[金額／月],MATCH($B40,料金tbl[従量コード],0))</f>
        <v>297</v>
      </c>
      <c r="F40" s="8">
        <f t="shared" si="12"/>
        <v>0</v>
      </c>
      <c r="H40">
        <v>8</v>
      </c>
      <c r="I40" t="str">
        <f t="shared" si="11"/>
        <v>岩国市下水_従量6_8</v>
      </c>
      <c r="M40" s="8"/>
    </row>
    <row r="41" spans="1:13" x14ac:dyDescent="0.15">
      <c r="A41">
        <v>9</v>
      </c>
      <c r="B41" t="str">
        <f t="shared" si="10"/>
        <v>岩国市_従量6_9</v>
      </c>
      <c r="C41">
        <f>INDEX(料金tbl[使用区分２],MATCH($B41,料金tbl[従量コード],0))</f>
        <v>20000</v>
      </c>
      <c r="D41">
        <f>INDEX(料金tbl[使用区分３],MATCH($B41,料金tbl[従量コード],0))</f>
        <v>99999</v>
      </c>
      <c r="E41">
        <f>INDEX(料金tbl[金額／月],MATCH($B41,料金tbl[従量コード],0))</f>
        <v>330</v>
      </c>
      <c r="F41" s="8">
        <f t="shared" si="12"/>
        <v>0</v>
      </c>
      <c r="H41">
        <v>9</v>
      </c>
      <c r="I41" t="str">
        <f t="shared" si="11"/>
        <v>岩国市下水_従量6_9</v>
      </c>
      <c r="M41" s="8"/>
    </row>
    <row r="42" spans="1:13" x14ac:dyDescent="0.15">
      <c r="B42" s="6" t="s">
        <v>24</v>
      </c>
      <c r="F42" s="8">
        <f>SUM(F33:F41)</f>
        <v>797.5</v>
      </c>
      <c r="I42" s="6" t="s">
        <v>24</v>
      </c>
      <c r="M42" s="8">
        <f>SUM(M33:M41)</f>
        <v>825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EA98-80E7-4362-96F6-CF096A00B4BE}">
  <sheetPr codeName="Sheet5"/>
  <dimension ref="B3:C8"/>
  <sheetViews>
    <sheetView workbookViewId="0">
      <selection activeCell="I156" sqref="I156"/>
    </sheetView>
  </sheetViews>
  <sheetFormatPr defaultRowHeight="13.5" x14ac:dyDescent="0.15"/>
  <cols>
    <col min="2" max="2" width="17.5" customWidth="1"/>
  </cols>
  <sheetData>
    <row r="3" spans="2:3" x14ac:dyDescent="0.15">
      <c r="B3" t="s">
        <v>2</v>
      </c>
      <c r="C3">
        <v>1</v>
      </c>
    </row>
    <row r="4" spans="2:3" x14ac:dyDescent="0.15">
      <c r="B4" t="s">
        <v>3</v>
      </c>
      <c r="C4">
        <v>2</v>
      </c>
    </row>
    <row r="5" spans="2:3" x14ac:dyDescent="0.15">
      <c r="B5" t="s">
        <v>31</v>
      </c>
      <c r="C5">
        <v>3</v>
      </c>
    </row>
    <row r="6" spans="2:3" x14ac:dyDescent="0.15">
      <c r="B6" t="s">
        <v>32</v>
      </c>
      <c r="C6">
        <v>4</v>
      </c>
    </row>
    <row r="7" spans="2:3" x14ac:dyDescent="0.15">
      <c r="B7" t="s">
        <v>33</v>
      </c>
      <c r="C7">
        <v>5</v>
      </c>
    </row>
    <row r="8" spans="2:3" x14ac:dyDescent="0.15">
      <c r="B8" t="s">
        <v>34</v>
      </c>
      <c r="C8">
        <v>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料金データ</vt:lpstr>
      <vt:lpstr>料金試算</vt:lpstr>
      <vt:lpstr>従量計算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000821 玉川 健太</dc:creator>
  <cp:lastModifiedBy>上下水道局197</cp:lastModifiedBy>
  <cp:lastPrinted>2022-10-04T23:31:15Z</cp:lastPrinted>
  <dcterms:created xsi:type="dcterms:W3CDTF">2022-04-06T08:06:03Z</dcterms:created>
  <dcterms:modified xsi:type="dcterms:W3CDTF">2022-10-07T04:49:07Z</dcterms:modified>
</cp:coreProperties>
</file>